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egis.yanez\OneDrive - Ministerio de Educación\Documentos - DAF\General\TI\02 SISTEMAS\03 CARRERA DOCENTE\00 SOLICITUDES\2025\07 Montos ley de reajuste\Junio 2025\"/>
    </mc:Choice>
  </mc:AlternateContent>
  <xr:revisionPtr revIDLastSave="0" documentId="13_ncr:1_{403BCEB2-CFF2-4BF3-BE8F-9A23E477B994}" xr6:coauthVersionLast="47" xr6:coauthVersionMax="47" xr10:uidLastSave="{00000000-0000-0000-0000-000000000000}"/>
  <bookViews>
    <workbookView xWindow="28680" yWindow="-120" windowWidth="29040" windowHeight="15720" activeTab="2" xr2:uid="{58476A1C-8FE5-4D8E-8A45-D9DED085247F}"/>
  </bookViews>
  <sheets>
    <sheet name="Planilla educadoras" sheetId="1" r:id="rId1"/>
    <sheet name="Parámetros" sheetId="2" r:id="rId2"/>
    <sheet name="anexo n° 2 (solicitud)" sheetId="3" r:id="rId3"/>
  </sheets>
  <definedNames>
    <definedName name="_xlnm._FilterDatabase" localSheetId="0" hidden="1">'Planilla educadoras'!$A$2:$AG$2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 l="1"/>
  <c r="F9" i="2"/>
  <c r="F10" i="2" s="1"/>
  <c r="F11" i="2" s="1"/>
  <c r="F16" i="2" s="1"/>
  <c r="F17" i="2" s="1"/>
  <c r="F18" i="2" s="1"/>
  <c r="F19" i="2" s="1"/>
  <c r="F20" i="2" s="1"/>
  <c r="F21" i="2" s="1"/>
  <c r="F22" i="2" s="1"/>
  <c r="F23" i="2" s="1"/>
  <c r="F24" i="2" s="1"/>
  <c r="F25" i="2" s="1"/>
  <c r="F8" i="2"/>
  <c r="O4" i="1" l="1"/>
  <c r="V3" i="1"/>
  <c r="U10" i="1" l="1"/>
  <c r="U11" i="1"/>
  <c r="U12" i="1"/>
  <c r="U13" i="1"/>
  <c r="U14" i="1"/>
  <c r="U15" i="1"/>
  <c r="U16" i="1"/>
  <c r="U17" i="1"/>
  <c r="U18" i="1"/>
  <c r="U19" i="1"/>
  <c r="U20" i="1"/>
  <c r="U21" i="1"/>
  <c r="U23" i="1"/>
  <c r="U24" i="1"/>
  <c r="U25" i="1"/>
  <c r="U26" i="1"/>
  <c r="U27" i="1"/>
  <c r="AE4" i="1" l="1"/>
  <c r="AE5" i="1"/>
  <c r="AE6" i="1"/>
  <c r="AE7" i="1"/>
  <c r="AE8" i="1"/>
  <c r="AE9" i="1"/>
  <c r="AE10" i="1"/>
  <c r="AE11" i="1"/>
  <c r="AE12" i="1"/>
  <c r="AE13" i="1"/>
  <c r="AE14" i="1"/>
  <c r="AE15" i="1"/>
  <c r="AE16" i="1"/>
  <c r="AE17" i="1"/>
  <c r="AE18" i="1"/>
  <c r="AE19" i="1"/>
  <c r="AE20" i="1"/>
  <c r="AE21" i="1"/>
  <c r="AE22" i="1"/>
  <c r="AE23" i="1"/>
  <c r="AE24" i="1"/>
  <c r="AE25" i="1"/>
  <c r="AE26" i="1"/>
  <c r="AE27" i="1"/>
  <c r="AE3" i="1"/>
  <c r="AF3" i="1" s="1"/>
  <c r="AF4" i="1" l="1" a="1"/>
  <c r="AF4" i="1" s="1"/>
  <c r="AF5" i="1" l="1" a="1"/>
  <c r="AF5" i="1" s="1"/>
  <c r="Y3" i="1"/>
  <c r="Y4" i="1"/>
  <c r="Y5" i="1"/>
  <c r="Y6" i="1"/>
  <c r="Y7" i="1"/>
  <c r="Y8" i="1"/>
  <c r="Y9" i="1"/>
  <c r="Y10" i="1"/>
  <c r="Y11" i="1"/>
  <c r="Y12" i="1"/>
  <c r="Y13" i="1"/>
  <c r="Y14" i="1"/>
  <c r="Y15" i="1"/>
  <c r="Y16" i="1"/>
  <c r="Y17" i="1"/>
  <c r="Y18" i="1"/>
  <c r="Y19" i="1"/>
  <c r="Y20" i="1"/>
  <c r="Y21" i="1"/>
  <c r="Y22" i="1"/>
  <c r="Y23" i="1"/>
  <c r="Y24" i="1"/>
  <c r="Y25" i="1"/>
  <c r="Y26" i="1"/>
  <c r="Y27" i="1"/>
  <c r="O5" i="1"/>
  <c r="O6" i="1"/>
  <c r="O7" i="1"/>
  <c r="O8" i="1"/>
  <c r="O9" i="1"/>
  <c r="O10" i="1"/>
  <c r="O11" i="1"/>
  <c r="O12" i="1"/>
  <c r="O13" i="1"/>
  <c r="O14" i="1"/>
  <c r="O15" i="1"/>
  <c r="O16" i="1"/>
  <c r="O17" i="1"/>
  <c r="O18" i="1"/>
  <c r="O19" i="1"/>
  <c r="O20" i="1"/>
  <c r="O21" i="1"/>
  <c r="O22" i="1"/>
  <c r="O23" i="1"/>
  <c r="O24" i="1"/>
  <c r="O25" i="1"/>
  <c r="O26" i="1"/>
  <c r="O27" i="1"/>
  <c r="AF6" i="1" l="1" a="1"/>
  <c r="AF6" i="1" s="1"/>
  <c r="R4" i="1"/>
  <c r="R5" i="1"/>
  <c r="R6" i="1"/>
  <c r="R7" i="1"/>
  <c r="R8" i="1"/>
  <c r="R9" i="1"/>
  <c r="R10" i="1"/>
  <c r="R11" i="1"/>
  <c r="R12" i="1"/>
  <c r="R13" i="1"/>
  <c r="R14" i="1"/>
  <c r="R15" i="1"/>
  <c r="R16" i="1"/>
  <c r="R17" i="1"/>
  <c r="R18" i="1"/>
  <c r="R19" i="1"/>
  <c r="R20" i="1"/>
  <c r="R21" i="1"/>
  <c r="R22" i="1"/>
  <c r="R23" i="1"/>
  <c r="R24" i="1"/>
  <c r="R25" i="1"/>
  <c r="R26" i="1"/>
  <c r="R27" i="1"/>
  <c r="R3" i="1"/>
  <c r="AG6" i="1" l="1"/>
  <c r="AF7" i="1" a="1"/>
  <c r="AF7" i="1" s="1"/>
  <c r="W4" i="1"/>
  <c r="W5" i="1"/>
  <c r="W6" i="1"/>
  <c r="W7" i="1"/>
  <c r="W8" i="1"/>
  <c r="W9" i="1"/>
  <c r="W10" i="1"/>
  <c r="W11" i="1"/>
  <c r="W12" i="1"/>
  <c r="W13" i="1"/>
  <c r="W14" i="1"/>
  <c r="W15" i="1"/>
  <c r="W16" i="1"/>
  <c r="W17" i="1"/>
  <c r="W18" i="1"/>
  <c r="W19" i="1"/>
  <c r="W20" i="1"/>
  <c r="W21" i="1"/>
  <c r="W22" i="1"/>
  <c r="W23" i="1"/>
  <c r="W24" i="1"/>
  <c r="W25" i="1"/>
  <c r="W26" i="1"/>
  <c r="W27" i="1"/>
  <c r="W3" i="1"/>
  <c r="V4" i="1"/>
  <c r="V5" i="1"/>
  <c r="V6" i="1"/>
  <c r="V7" i="1"/>
  <c r="V8" i="1"/>
  <c r="V9" i="1"/>
  <c r="V10" i="1"/>
  <c r="V11" i="1"/>
  <c r="V12" i="1"/>
  <c r="V13" i="1"/>
  <c r="V14" i="1"/>
  <c r="V15" i="1"/>
  <c r="V16" i="1"/>
  <c r="V17" i="1"/>
  <c r="V18" i="1"/>
  <c r="V19" i="1"/>
  <c r="V20" i="1"/>
  <c r="V21" i="1"/>
  <c r="V22" i="1"/>
  <c r="V23" i="1"/>
  <c r="V24" i="1"/>
  <c r="V25" i="1"/>
  <c r="V26" i="1"/>
  <c r="V27" i="1"/>
  <c r="S4" i="1"/>
  <c r="S5" i="1"/>
  <c r="S6" i="1"/>
  <c r="S7" i="1"/>
  <c r="S8" i="1"/>
  <c r="S9" i="1"/>
  <c r="S10" i="1"/>
  <c r="S11" i="1"/>
  <c r="S12" i="1"/>
  <c r="S13" i="1"/>
  <c r="S14" i="1"/>
  <c r="S15" i="1"/>
  <c r="S16" i="1"/>
  <c r="S17" i="1"/>
  <c r="S18" i="1"/>
  <c r="S19" i="1"/>
  <c r="S20" i="1"/>
  <c r="S21" i="1"/>
  <c r="S22" i="1"/>
  <c r="S23" i="1"/>
  <c r="S24" i="1"/>
  <c r="S25" i="1"/>
  <c r="S26" i="1"/>
  <c r="S27" i="1"/>
  <c r="S3" i="1"/>
  <c r="P10" i="1"/>
  <c r="P5" i="1"/>
  <c r="P6" i="1"/>
  <c r="P7" i="1"/>
  <c r="P8" i="1"/>
  <c r="P9" i="1"/>
  <c r="P11" i="1"/>
  <c r="P13" i="1"/>
  <c r="P25" i="1"/>
  <c r="P27" i="1"/>
  <c r="AF8" i="1" l="1" a="1"/>
  <c r="AF8" i="1" s="1"/>
  <c r="P22" i="1"/>
  <c r="Q22" i="1" s="1"/>
  <c r="T22" i="1" s="1"/>
  <c r="U22" i="1" s="1"/>
  <c r="P14" i="1"/>
  <c r="Q14" i="1" s="1"/>
  <c r="T14" i="1" s="1"/>
  <c r="P15" i="1"/>
  <c r="Q15" i="1" s="1"/>
  <c r="T15" i="1" s="1"/>
  <c r="P20" i="1"/>
  <c r="Q20" i="1" s="1"/>
  <c r="T20" i="1" s="1"/>
  <c r="X20" i="1" s="1"/>
  <c r="P12" i="1"/>
  <c r="Q12" i="1" s="1"/>
  <c r="T12" i="1" s="1"/>
  <c r="X12" i="1" s="1"/>
  <c r="Z12" i="1" s="1"/>
  <c r="P23" i="1"/>
  <c r="Q23" i="1" s="1"/>
  <c r="T23" i="1" s="1"/>
  <c r="P19" i="1"/>
  <c r="Q19" i="1" s="1"/>
  <c r="T19" i="1" s="1"/>
  <c r="P26" i="1"/>
  <c r="Q26" i="1" s="1"/>
  <c r="T26" i="1" s="1"/>
  <c r="P18" i="1"/>
  <c r="Q18" i="1" s="1"/>
  <c r="T18" i="1" s="1"/>
  <c r="P21" i="1"/>
  <c r="Q21" i="1" s="1"/>
  <c r="T21" i="1" s="1"/>
  <c r="P4" i="1"/>
  <c r="Q4" i="1" s="1"/>
  <c r="T4" i="1" s="1"/>
  <c r="U4" i="1" s="1"/>
  <c r="P17" i="1"/>
  <c r="Q17" i="1" s="1"/>
  <c r="T17" i="1" s="1"/>
  <c r="X17" i="1" s="1"/>
  <c r="Z17" i="1" s="1"/>
  <c r="AA17" i="1" s="1"/>
  <c r="AD17" i="1" s="1"/>
  <c r="P24" i="1"/>
  <c r="Q24" i="1" s="1"/>
  <c r="T24" i="1" s="1"/>
  <c r="X24" i="1" s="1"/>
  <c r="P16" i="1"/>
  <c r="Q16" i="1" s="1"/>
  <c r="T16" i="1" s="1"/>
  <c r="Q10" i="1"/>
  <c r="T10" i="1" s="1"/>
  <c r="Q27" i="1"/>
  <c r="T27" i="1" s="1"/>
  <c r="Q8" i="1"/>
  <c r="T8" i="1" s="1"/>
  <c r="U8" i="1" s="1"/>
  <c r="Q5" i="1"/>
  <c r="T5" i="1" s="1"/>
  <c r="U5" i="1" s="1"/>
  <c r="Q25" i="1"/>
  <c r="T25" i="1" s="1"/>
  <c r="Q13" i="1"/>
  <c r="T13" i="1" s="1"/>
  <c r="Q9" i="1"/>
  <c r="T9" i="1" s="1"/>
  <c r="U9" i="1" s="1"/>
  <c r="Q6" i="1"/>
  <c r="T6" i="1" s="1"/>
  <c r="U6" i="1" s="1"/>
  <c r="Q7" i="1"/>
  <c r="T7" i="1" s="1"/>
  <c r="U7" i="1" s="1"/>
  <c r="Q11" i="1"/>
  <c r="T11" i="1" s="1"/>
  <c r="AG8" i="1" l="1"/>
  <c r="AF9" i="1" a="1"/>
  <c r="AF9" i="1" s="1"/>
  <c r="Z24" i="1"/>
  <c r="AA24" i="1" s="1"/>
  <c r="AD24" i="1" s="1"/>
  <c r="X27" i="1"/>
  <c r="Z27" i="1" s="1"/>
  <c r="AA27" i="1" s="1"/>
  <c r="AD27" i="1" s="1"/>
  <c r="X25" i="1"/>
  <c r="Z25" i="1" s="1"/>
  <c r="AA25" i="1" s="1"/>
  <c r="AD25" i="1" s="1"/>
  <c r="Z20" i="1"/>
  <c r="AA20" i="1" s="1"/>
  <c r="AD20" i="1" s="1"/>
  <c r="X26" i="1"/>
  <c r="Z26" i="1" s="1"/>
  <c r="AA26" i="1" s="1"/>
  <c r="AD26" i="1" s="1"/>
  <c r="X23" i="1"/>
  <c r="Z23" i="1" s="1"/>
  <c r="AA23" i="1" s="1"/>
  <c r="AD23" i="1" s="1"/>
  <c r="X22" i="1"/>
  <c r="Z22" i="1" s="1"/>
  <c r="AA22" i="1" s="1"/>
  <c r="AD22" i="1" s="1"/>
  <c r="X21" i="1"/>
  <c r="Z21" i="1" s="1"/>
  <c r="AA21" i="1" s="1"/>
  <c r="AD21" i="1" s="1"/>
  <c r="X19" i="1"/>
  <c r="Z19" i="1" s="1"/>
  <c r="AA19" i="1" s="1"/>
  <c r="AD19" i="1" s="1"/>
  <c r="X18" i="1"/>
  <c r="Z18" i="1" s="1"/>
  <c r="AA18" i="1" s="1"/>
  <c r="AD18" i="1" s="1"/>
  <c r="X16" i="1"/>
  <c r="Z16" i="1" s="1"/>
  <c r="AA16" i="1" s="1"/>
  <c r="AD16" i="1" s="1"/>
  <c r="X15" i="1"/>
  <c r="Z15" i="1" s="1"/>
  <c r="AA15" i="1" s="1"/>
  <c r="AD15" i="1" s="1"/>
  <c r="X14" i="1"/>
  <c r="Z14" i="1" s="1"/>
  <c r="AA14" i="1" s="1"/>
  <c r="AD14" i="1" s="1"/>
  <c r="X13" i="1"/>
  <c r="Z13" i="1" s="1"/>
  <c r="AA13" i="1" s="1"/>
  <c r="AD13" i="1" s="1"/>
  <c r="X11" i="1"/>
  <c r="Z11" i="1" s="1"/>
  <c r="AA11" i="1" s="1"/>
  <c r="AD11" i="1" s="1"/>
  <c r="X9" i="1"/>
  <c r="Z9" i="1" s="1"/>
  <c r="AA9" i="1" s="1"/>
  <c r="AD9" i="1" s="1"/>
  <c r="X8" i="1"/>
  <c r="Z8" i="1" s="1"/>
  <c r="X7" i="1"/>
  <c r="Z7" i="1" s="1"/>
  <c r="X6" i="1"/>
  <c r="Z6" i="1" s="1"/>
  <c r="X5" i="1"/>
  <c r="Z5" i="1" s="1"/>
  <c r="X4" i="1"/>
  <c r="Z4" i="1" s="1"/>
  <c r="X10" i="1"/>
  <c r="Z10" i="1" s="1"/>
  <c r="AA10" i="1" s="1"/>
  <c r="AD10" i="1" s="1"/>
  <c r="AA12" i="1"/>
  <c r="AD12" i="1" s="1"/>
  <c r="AG9" i="1" l="1"/>
  <c r="AF10" i="1" a="1"/>
  <c r="AF10" i="1" s="1"/>
  <c r="P3" i="1"/>
  <c r="AG10" i="1" l="1"/>
  <c r="AF11" i="1" a="1"/>
  <c r="AF11" i="1" s="1"/>
  <c r="Q3" i="1"/>
  <c r="T3" i="1" s="1"/>
  <c r="U3" i="1" s="1"/>
  <c r="X3" i="1" s="1"/>
  <c r="AG11" i="1" l="1"/>
  <c r="AF12" i="1" a="1"/>
  <c r="AF12" i="1" s="1"/>
  <c r="Z3" i="1"/>
  <c r="AA3" i="1" s="1"/>
  <c r="AD3" i="1" s="1"/>
  <c r="AG12" i="1" l="1"/>
  <c r="AF13" i="1" a="1"/>
  <c r="AF13" i="1" s="1"/>
  <c r="AA7" i="1"/>
  <c r="AD7" i="1" s="1"/>
  <c r="AG13" i="1" l="1"/>
  <c r="AF14" i="1" a="1"/>
  <c r="AF14" i="1" s="1"/>
  <c r="AA8" i="1"/>
  <c r="AD8" i="1" s="1"/>
  <c r="AG7" i="1" s="1"/>
  <c r="AG14" i="1" l="1"/>
  <c r="AF15" i="1" a="1"/>
  <c r="AF15" i="1" s="1"/>
  <c r="AA6" i="1"/>
  <c r="AD6" i="1" s="1"/>
  <c r="AA5" i="1"/>
  <c r="AD5" i="1" s="1"/>
  <c r="AA4" i="1"/>
  <c r="AD4" i="1" s="1"/>
  <c r="AG3" i="1" l="1"/>
  <c r="AG4" i="1"/>
  <c r="AG5" i="1"/>
  <c r="AG15" i="1"/>
  <c r="AF16" i="1" a="1"/>
  <c r="AF16" i="1" s="1"/>
  <c r="AD28" i="1"/>
  <c r="AG16" i="1" l="1"/>
  <c r="AF17" i="1" a="1"/>
  <c r="AF17" i="1" s="1"/>
  <c r="AG17" i="1" l="1"/>
  <c r="AF18" i="1" a="1"/>
  <c r="AF18" i="1" s="1"/>
  <c r="AG18" i="1" l="1"/>
  <c r="AF19" i="1" a="1"/>
  <c r="AF19" i="1" s="1"/>
  <c r="AG19" i="1" l="1"/>
  <c r="AF20" i="1" a="1"/>
  <c r="AF20" i="1" s="1"/>
  <c r="AG20" i="1" l="1"/>
  <c r="AF21" i="1" a="1"/>
  <c r="AF21" i="1" s="1"/>
  <c r="AG21" i="1" l="1"/>
  <c r="AF22" i="1" a="1"/>
  <c r="AF22" i="1" s="1"/>
  <c r="AG22" i="1" l="1"/>
  <c r="AF23" i="1" a="1"/>
  <c r="AF23" i="1" s="1"/>
  <c r="AG23" i="1" l="1"/>
  <c r="AF24" i="1" a="1"/>
  <c r="AF24" i="1" s="1"/>
  <c r="AG24" i="1" l="1"/>
  <c r="AF25" i="1" a="1"/>
  <c r="AF25" i="1" s="1"/>
  <c r="AG25" i="1" l="1"/>
  <c r="AF26" i="1" a="1"/>
  <c r="AF26" i="1" s="1"/>
  <c r="AG26" i="1" l="1"/>
  <c r="AF27" i="1" a="1"/>
  <c r="AF27" i="1" s="1"/>
  <c r="AG27" i="1" l="1"/>
  <c r="A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tc={F6835BF9-55C4-40DD-ADB6-FA35A598C4CB}</author>
    <author>tc={EEF81EC3-FF14-45D0-B036-52BFC551FE0C}</author>
    <author>tc={D8DEB3C4-74F7-4CDF-BC8F-FA4C1CFDF99B}</author>
    <author>tc={3D9763CC-94B8-4DB3-AB17-81A29E51B419}</author>
    <author>tc={5A7023C1-F77B-4297-BAFC-96828F17B2F8}</author>
    <author>tc={D1394354-FDEE-450F-9E5F-4887278A3CFE}</author>
    <author>tc={BAFDF767-BB1E-4994-9234-D111BF083FD4}</author>
  </authors>
  <commentList>
    <comment ref="H2" authorId="0" shapeId="0" xr:uid="{F6835BF9-55C4-40DD-ADB6-FA35A598C4CB}">
      <text>
        <t>[Comentario encadenado]
Su versión de Excel le permite leer este comentario encadenado; sin embargo, las ediciones que se apliquen se quitarán si el archivo se abre en una versión más reciente de Excel. Más información: https://go.microsoft.com/fwlink/?linkid=870924
Comentario:
    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
      </text>
    </comment>
    <comment ref="I2" authorId="1" shapeId="0" xr:uid="{EEF81EC3-FF14-45D0-B036-52BFC551FE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tramo profesional asignado según resolución del Ministerio de Educación.
En caso de no tener información de tramo debe registrar "Sin información"</t>
      </text>
    </comment>
    <comment ref="J2" authorId="2" shapeId="0" xr:uid="{D8DEB3C4-74F7-4CDF-BC8F-FA4C1CFDF99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bienios reconocidos por el actual Sostenedor. 
La experiencia a reconocer debe incluir todo ejercicio profesional realizando funciones docentes en un establecimiento educacional, público o privado.</t>
      </text>
    </comment>
    <comment ref="K2" authorId="3" shapeId="0" xr:uid="{3D9763CC-94B8-4DB3-AB17-81A29E51B41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horas pactadas en el contrato de trabajo. 
No incluye horas extraordinarias.</t>
      </text>
    </comment>
    <comment ref="L2" authorId="4" shapeId="0" xr:uid="{5A7023C1-F77B-4297-BAFC-96828F17B2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porcentaje de alumnos prioritarios informado en resolución.</t>
      </text>
    </comment>
    <comment ref="M2" authorId="5" shapeId="0" xr:uid="{D1394354-FDEE-450F-9E5F-4887278A3CF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infomar la condición si/no de ruralidad (sólo en caso de que haya sido certificado por el Ministerio de Educación)</t>
      </text>
    </comment>
    <comment ref="N2" authorId="6" shapeId="0" xr:uid="{BAFDF767-BB1E-4994-9234-D111BF083F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<sst xmlns="http://schemas.openxmlformats.org/spreadsheetml/2006/main" count="142" uniqueCount="107">
  <si>
    <t>DOCENTES</t>
  </si>
  <si>
    <t>ESTABLECIMIENTO</t>
  </si>
  <si>
    <t>VARIABLES</t>
  </si>
  <si>
    <t>REMUNERACIÓN CARRERA DOCENTE</t>
  </si>
  <si>
    <t>ASIGNACIÓN</t>
  </si>
  <si>
    <t>ASIGNACIÓN ANUAL</t>
  </si>
  <si>
    <t>Para completar Anexo N°2</t>
  </si>
  <si>
    <t>Nombre Educadoras</t>
  </si>
  <si>
    <t>Rut</t>
  </si>
  <si>
    <t>DV</t>
  </si>
  <si>
    <t>Nombre Establecimiento</t>
  </si>
  <si>
    <t>RBD                      (sin dígito verificador)</t>
  </si>
  <si>
    <t>Comuna</t>
  </si>
  <si>
    <t>Región</t>
  </si>
  <si>
    <t>Remuneración promedio últimos 12 meses                                     (según art. 41 Código del trabajo)</t>
  </si>
  <si>
    <t>Tramo asignado</t>
  </si>
  <si>
    <t>Bienios reconocidos</t>
  </si>
  <si>
    <t>Horas de contrato</t>
  </si>
  <si>
    <t>Concentración de Alumnos Prioritarios*</t>
  </si>
  <si>
    <t>Condición de Ruralidad</t>
  </si>
  <si>
    <t>Acreditacion BRP Título (Ley 20.158)</t>
  </si>
  <si>
    <t>RBMN</t>
  </si>
  <si>
    <t>Asignacion de Experiencia</t>
  </si>
  <si>
    <t>Asignacion de Tramo Componente Experiencia</t>
  </si>
  <si>
    <t>Asignacion de Tramo Componente Progresión</t>
  </si>
  <si>
    <t>Asignacion de Tramo Componente Fijo</t>
  </si>
  <si>
    <t>Total Asignacion de Tramo</t>
  </si>
  <si>
    <t>Asignacion por Desempeno en EE Alta concentracion de Alumnos Prioritarios % a. Tramo</t>
  </si>
  <si>
    <t>Asignacion por Desempeno en EE Alta concentracion de Alumnos Prioritarios Monto Fijo</t>
  </si>
  <si>
    <t>Asignacion por Desempeno en EE Alta concentracion de Alumnos Prioritarios Monto Fijo Adicional</t>
  </si>
  <si>
    <t>Total Asignacion Alumnos Prioritarios</t>
  </si>
  <si>
    <t>Bonificacion de Reconocimiento Profesional</t>
  </si>
  <si>
    <t>Total remuneracion literal a) del articulo 88 B</t>
  </si>
  <si>
    <t>Asignación artículo 88 C</t>
  </si>
  <si>
    <t>Solicitud anual: Asignación artículo 88 C</t>
  </si>
  <si>
    <t>RBD</t>
  </si>
  <si>
    <t>RBDs del sostenedor</t>
  </si>
  <si>
    <t>Total solicitado por RBD (a poner en el Anexo N°2)</t>
  </si>
  <si>
    <t>Tramos</t>
  </si>
  <si>
    <t>Sin Información</t>
  </si>
  <si>
    <t>Acceso</t>
  </si>
  <si>
    <t>Inicial</t>
  </si>
  <si>
    <t>Temprano</t>
  </si>
  <si>
    <t>Avanzado</t>
  </si>
  <si>
    <t>Experto I</t>
  </si>
  <si>
    <t>Experto II</t>
  </si>
  <si>
    <t>BRP</t>
  </si>
  <si>
    <t>Sí habilitado</t>
  </si>
  <si>
    <t>No habilitado</t>
  </si>
  <si>
    <t>Sí</t>
  </si>
  <si>
    <t>No</t>
  </si>
  <si>
    <r>
      <rPr>
        <b/>
        <u/>
        <sz val="11"/>
        <color theme="1"/>
        <rFont val="Calibri"/>
        <family val="2"/>
        <scheme val="minor"/>
      </rPr>
      <t>NO RELLENAR</t>
    </r>
    <r>
      <rPr>
        <sz val="11"/>
        <color theme="1"/>
        <rFont val="Calibri"/>
        <family val="2"/>
        <scheme val="minor"/>
      </rPr>
      <t>: Planilla calcula según las asignaciones estipuladas en la ley de Carrera Docente</t>
    </r>
  </si>
  <si>
    <t>Total anual para educadoras</t>
  </si>
  <si>
    <t>Total anual por RBD</t>
  </si>
  <si>
    <t>* Debe ingresar la concentración de alumnos prioritarios en el siguiente formato nn,nn (por ejemplo para una concentración de 64,35%, debe ingresar el número 64,3)</t>
  </si>
  <si>
    <t>Para mayor información visite:</t>
  </si>
  <si>
    <t xml:space="preserve">https://parvularia.mineduc.cl/carrera-docente/ </t>
  </si>
  <si>
    <t>Valor hora RBMN E. Básica</t>
  </si>
  <si>
    <t>Componente Progresión</t>
  </si>
  <si>
    <t>Bienios</t>
  </si>
  <si>
    <t>% asig. Perfeccionamiento</t>
  </si>
  <si>
    <t>Componente fijo</t>
  </si>
  <si>
    <t>Prioritarios</t>
  </si>
  <si>
    <t>Monto Fijo</t>
  </si>
  <si>
    <t>Monto fijo adicional</t>
  </si>
  <si>
    <t>Título_CD</t>
  </si>
  <si>
    <t>Mención_CD</t>
  </si>
  <si>
    <t>Título_SCD</t>
  </si>
  <si>
    <t>Mención_SCD</t>
  </si>
  <si>
    <t>Subvención</t>
  </si>
  <si>
    <t>https://cpeip.cl/carrera-docente-asignaciones/</t>
  </si>
  <si>
    <t>Valores 2025</t>
  </si>
  <si>
    <t>Parámetros 2025_ enero_mayo</t>
  </si>
  <si>
    <t>ANEXO N°2</t>
  </si>
  <si>
    <t>FORMULARIO SOLICITUD DE RECURSOS PARA EL FINANCIAMIENTO DE ASIGNACIÓN CORRESPONDIENTE AL SISTEMA DE DESARROLLO PROFESIONAL DOCENTE</t>
  </si>
  <si>
    <t>(ESTATUTO DOCENTE ART. 88D)</t>
  </si>
  <si>
    <t>Fecha de Solicitud:</t>
  </si>
  <si>
    <t>1.</t>
  </si>
  <si>
    <t>Identificación del Sostenedor</t>
  </si>
  <si>
    <t>a.</t>
  </si>
  <si>
    <t>Nombre Sostenedor</t>
  </si>
  <si>
    <t xml:space="preserve">b. </t>
  </si>
  <si>
    <t>R.U.T. Sostenedor</t>
  </si>
  <si>
    <t>c.</t>
  </si>
  <si>
    <t>Dirección Sostenedor</t>
  </si>
  <si>
    <t>d.</t>
  </si>
  <si>
    <t>Nombre Rep. Legal</t>
  </si>
  <si>
    <t>e.</t>
  </si>
  <si>
    <t>R.U.T. Rep. Legal</t>
  </si>
  <si>
    <t>2.</t>
  </si>
  <si>
    <t>Identificación de la Entidad que transfiere los fondos (marque sólo una)</t>
  </si>
  <si>
    <t>Subsecretaría de Educación Parvularia</t>
  </si>
  <si>
    <t>b.</t>
  </si>
  <si>
    <t>Junta Nacional de Jardines Infantiles (Junji)</t>
  </si>
  <si>
    <t>Fundación Educacional para el Desarrollo Integral de la Niñez (Integra)</t>
  </si>
  <si>
    <t>3.</t>
  </si>
  <si>
    <t>Identificación de los establecimientos para los que solicita los fondos solicitados:</t>
  </si>
  <si>
    <t>Nombre del establecimiento</t>
  </si>
  <si>
    <t xml:space="preserve">Región </t>
  </si>
  <si>
    <t>N° Educ</t>
  </si>
  <si>
    <t>Monto anual solicitado en ($)</t>
  </si>
  <si>
    <t>Total</t>
  </si>
  <si>
    <t xml:space="preserve">$- </t>
  </si>
  <si>
    <t>Se adjunta al presente formulario de solicitud de fondos, la planilla de respaldo que contiene la información de cada una de las profesionales de los establecimientos singularizados, y que fue descargada de la página web:</t>
  </si>
  <si>
    <t>https://parvularia.mineduc.cl/material-descargable-cd</t>
  </si>
  <si>
    <t>El Sostenedor declara que la información contenida tanto en este formulario como en los documentos adjuntos es verdadera, y que los fondos solicitados sólo se utilizarán para el pago de la Asignación de Carrera Docente contemplada en el artículo 88 C del Estatuto Docente a los profesionales de la educación que tienen derecho a recibirla.</t>
  </si>
  <si>
    <t>Firma y timbre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</si>
</sst>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u/>
      <sz val="11"/>
      <color theme="10"/>
      <name val="Calibri"/>
      <family val="2"/>
      <scheme val="minor"/>
    </font>
    <font>
      <sz val="12"/>
      <color theme="1"/>
      <name val="Calibri"/>
      <family val="2"/>
      <scheme val="minor"/>
    </font>
    <font>
      <b/>
      <u/>
      <sz val="11"/>
      <color theme="1"/>
      <name val="Calibri"/>
      <family val="2"/>
      <scheme val="minor"/>
    </font>
    <font>
      <sz val="11"/>
      <color rgb="FF000000"/>
      <name val="Calibri"/>
      <family val="2"/>
      <scheme val="minor"/>
    </font>
    <font>
      <b/>
      <sz val="11"/>
      <color rgb="FF000000"/>
      <name val="Calibri"/>
      <family val="2"/>
      <scheme val="minor"/>
    </font>
    <font>
      <u/>
      <sz val="11"/>
      <color rgb="FF0563C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42" fontId="1" fillId="0" borderId="0" applyFont="0" applyFill="0" applyBorder="0" applyAlignment="0" applyProtection="0"/>
  </cellStyleXfs>
  <cellXfs count="180">
    <xf numFmtId="0" fontId="0" fillId="0" borderId="0" xfId="0"/>
    <xf numFmtId="0" fontId="3" fillId="0" borderId="2" xfId="0" applyFont="1" applyBorder="1"/>
    <xf numFmtId="0" fontId="3" fillId="0" borderId="0" xfId="0" applyFont="1"/>
    <xf numFmtId="0" fontId="3" fillId="0" borderId="5" xfId="0" applyFont="1" applyBorder="1"/>
    <xf numFmtId="3" fontId="0" fillId="0" borderId="0" xfId="0" applyNumberFormat="1"/>
    <xf numFmtId="3" fontId="0" fillId="0" borderId="6" xfId="0" applyNumberFormat="1" applyBorder="1"/>
    <xf numFmtId="3" fontId="0" fillId="0" borderId="7" xfId="0" applyNumberFormat="1" applyBorder="1"/>
    <xf numFmtId="3" fontId="0" fillId="0" borderId="8" xfId="0" applyNumberFormat="1" applyBorder="1"/>
    <xf numFmtId="0" fontId="0" fillId="0" borderId="10" xfId="0" applyBorder="1"/>
    <xf numFmtId="0" fontId="0" fillId="0" borderId="11" xfId="0" applyBorder="1"/>
    <xf numFmtId="0" fontId="0" fillId="0" borderId="12" xfId="0" applyBorder="1"/>
    <xf numFmtId="10" fontId="0" fillId="0" borderId="13" xfId="1" applyNumberFormat="1" applyFont="1" applyBorder="1"/>
    <xf numFmtId="0" fontId="0" fillId="0" borderId="14" xfId="0" applyBorder="1"/>
    <xf numFmtId="10" fontId="0" fillId="0" borderId="15" xfId="1" applyNumberFormat="1" applyFont="1" applyBorder="1"/>
    <xf numFmtId="0" fontId="0" fillId="0" borderId="16" xfId="0" applyBorder="1"/>
    <xf numFmtId="0" fontId="0" fillId="2" borderId="0" xfId="0" applyFill="1"/>
    <xf numFmtId="0" fontId="0" fillId="2" borderId="0" xfId="0" applyFill="1" applyAlignment="1">
      <alignment wrapText="1"/>
    </xf>
    <xf numFmtId="0" fontId="0" fillId="3" borderId="18"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9" xfId="0" applyBorder="1"/>
    <xf numFmtId="0" fontId="0" fillId="4" borderId="2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1" xfId="0" applyFill="1" applyBorder="1" applyAlignment="1">
      <alignment horizontal="center" vertical="center" wrapText="1"/>
    </xf>
    <xf numFmtId="3" fontId="0" fillId="0" borderId="16" xfId="0" applyNumberFormat="1" applyBorder="1" applyAlignment="1">
      <alignment horizontal="center"/>
    </xf>
    <xf numFmtId="3" fontId="0" fillId="0" borderId="13" xfId="0" applyNumberFormat="1" applyBorder="1" applyAlignment="1">
      <alignment horizontal="center"/>
    </xf>
    <xf numFmtId="0" fontId="0" fillId="0" borderId="19" xfId="0" applyBorder="1" applyAlignment="1">
      <alignment horizontal="center" wrapText="1"/>
    </xf>
    <xf numFmtId="3" fontId="0" fillId="0" borderId="19" xfId="0" applyNumberFormat="1" applyBorder="1" applyAlignment="1">
      <alignment horizontal="center"/>
    </xf>
    <xf numFmtId="3" fontId="0" fillId="0" borderId="15" xfId="0" applyNumberFormat="1" applyBorder="1" applyAlignment="1">
      <alignment horizontal="center"/>
    </xf>
    <xf numFmtId="0" fontId="2" fillId="0" borderId="9" xfId="0" applyFont="1" applyBorder="1" applyAlignment="1">
      <alignment horizontal="center"/>
    </xf>
    <xf numFmtId="0" fontId="0" fillId="6" borderId="6" xfId="0" applyFill="1" applyBorder="1" applyAlignment="1">
      <alignment horizontal="center" vertical="center" wrapText="1"/>
    </xf>
    <xf numFmtId="41" fontId="0" fillId="0" borderId="25" xfId="2" applyFont="1" applyBorder="1" applyAlignment="1">
      <alignment horizontal="center"/>
    </xf>
    <xf numFmtId="41" fontId="0" fillId="0" borderId="26" xfId="2" applyFont="1" applyBorder="1" applyAlignment="1">
      <alignment horizontal="center"/>
    </xf>
    <xf numFmtId="0" fontId="4" fillId="0" borderId="0" xfId="3"/>
    <xf numFmtId="0" fontId="0" fillId="0" borderId="20" xfId="0" applyBorder="1"/>
    <xf numFmtId="0" fontId="0" fillId="0" borderId="21" xfId="0" applyBorder="1"/>
    <xf numFmtId="41" fontId="0" fillId="0" borderId="22" xfId="2" applyFont="1" applyBorder="1"/>
    <xf numFmtId="3" fontId="0" fillId="0" borderId="27" xfId="0" applyNumberFormat="1" applyBorder="1"/>
    <xf numFmtId="3" fontId="0" fillId="0" borderId="28" xfId="0" applyNumberFormat="1" applyBorder="1"/>
    <xf numFmtId="3" fontId="0" fillId="0" borderId="29" xfId="0" applyNumberFormat="1" applyBorder="1"/>
    <xf numFmtId="0" fontId="2" fillId="0" borderId="20" xfId="0" applyFont="1" applyBorder="1"/>
    <xf numFmtId="0" fontId="2" fillId="7" borderId="20" xfId="0" applyFont="1" applyFill="1" applyBorder="1"/>
    <xf numFmtId="0" fontId="0" fillId="7" borderId="21" xfId="0" applyFill="1" applyBorder="1"/>
    <xf numFmtId="0" fontId="0" fillId="7" borderId="22" xfId="0" applyFill="1" applyBorder="1"/>
    <xf numFmtId="0" fontId="2" fillId="0" borderId="21" xfId="0" applyFont="1" applyBorder="1"/>
    <xf numFmtId="0" fontId="2" fillId="0" borderId="22" xfId="0" applyFont="1" applyBorder="1"/>
    <xf numFmtId="0" fontId="0" fillId="2" borderId="0" xfId="0" applyFill="1" applyAlignment="1">
      <alignment vertical="top" wrapText="1"/>
    </xf>
    <xf numFmtId="0" fontId="0" fillId="0" borderId="30" xfId="0" applyBorder="1"/>
    <xf numFmtId="0" fontId="0" fillId="0" borderId="31" xfId="0" applyBorder="1"/>
    <xf numFmtId="0" fontId="0" fillId="0" borderId="31" xfId="0" applyBorder="1" applyAlignment="1">
      <alignment horizontal="center" wrapText="1"/>
    </xf>
    <xf numFmtId="41" fontId="0" fillId="0" borderId="32" xfId="2" applyFont="1" applyBorder="1" applyAlignment="1">
      <alignment horizontal="center"/>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4" borderId="10" xfId="0" applyFill="1" applyBorder="1" applyAlignment="1">
      <alignment horizontal="center" vertical="center" wrapText="1"/>
    </xf>
    <xf numFmtId="0" fontId="0" fillId="4" borderId="11" xfId="0" quotePrefix="1" applyFill="1" applyBorder="1" applyAlignment="1">
      <alignment horizontal="center" vertical="center" wrapText="1"/>
    </xf>
    <xf numFmtId="0" fontId="0" fillId="4" borderId="18" xfId="0" applyFill="1" applyBorder="1" applyAlignment="1">
      <alignment horizontal="center" vertical="center" wrapText="1"/>
    </xf>
    <xf numFmtId="0" fontId="3" fillId="2" borderId="0" xfId="0" applyFont="1" applyFill="1"/>
    <xf numFmtId="0" fontId="0" fillId="2" borderId="34" xfId="0" applyFill="1" applyBorder="1"/>
    <xf numFmtId="0" fontId="0" fillId="4" borderId="11" xfId="0" applyFill="1" applyBorder="1" applyAlignment="1">
      <alignment horizontal="center" vertical="center" wrapText="1"/>
    </xf>
    <xf numFmtId="0" fontId="0" fillId="0" borderId="16" xfId="0" applyBorder="1" applyAlignment="1">
      <alignment wrapText="1"/>
    </xf>
    <xf numFmtId="0" fontId="0" fillId="0" borderId="19" xfId="0" applyBorder="1" applyAlignment="1">
      <alignment wrapText="1"/>
    </xf>
    <xf numFmtId="0" fontId="0" fillId="0" borderId="33" xfId="0" applyBorder="1" applyAlignment="1">
      <alignment horizontal="center" vertical="center" wrapText="1"/>
    </xf>
    <xf numFmtId="0" fontId="0" fillId="3" borderId="35" xfId="0" applyFill="1" applyBorder="1" applyAlignment="1">
      <alignment horizontal="center" vertical="center" wrapText="1"/>
    </xf>
    <xf numFmtId="0" fontId="0" fillId="0" borderId="17" xfId="0" applyBorder="1"/>
    <xf numFmtId="0" fontId="0" fillId="0" borderId="36" xfId="0" applyBorder="1"/>
    <xf numFmtId="0" fontId="0" fillId="0" borderId="23" xfId="0" applyBorder="1"/>
    <xf numFmtId="0" fontId="2" fillId="2" borderId="20" xfId="0" applyFont="1" applyFill="1" applyBorder="1" applyAlignment="1">
      <alignment horizontal="center" vertical="center" wrapText="1"/>
    </xf>
    <xf numFmtId="0" fontId="5" fillId="2" borderId="0" xfId="0" applyFont="1" applyFill="1"/>
    <xf numFmtId="42" fontId="0" fillId="0" borderId="37" xfId="4" applyFont="1" applyBorder="1"/>
    <xf numFmtId="42" fontId="0" fillId="0" borderId="38" xfId="4" applyFont="1" applyBorder="1"/>
    <xf numFmtId="41" fontId="0" fillId="0" borderId="13" xfId="2" applyFont="1" applyBorder="1"/>
    <xf numFmtId="41" fontId="0" fillId="0" borderId="15" xfId="2" applyFont="1" applyBorder="1"/>
    <xf numFmtId="41" fontId="0" fillId="0" borderId="16" xfId="2" applyFont="1" applyBorder="1"/>
    <xf numFmtId="41" fontId="0" fillId="0" borderId="19" xfId="2" applyFont="1" applyBorder="1"/>
    <xf numFmtId="0" fontId="4" fillId="2" borderId="0" xfId="3" applyFill="1" applyAlignment="1">
      <alignment horizontal="center"/>
    </xf>
    <xf numFmtId="0" fontId="2" fillId="2" borderId="0" xfId="0" applyFont="1" applyFill="1" applyAlignment="1">
      <alignment horizontal="center" vertical="center" wrapText="1"/>
    </xf>
    <xf numFmtId="41" fontId="2" fillId="2" borderId="0" xfId="0" applyNumberFormat="1" applyFont="1" applyFill="1"/>
    <xf numFmtId="0" fontId="0" fillId="2" borderId="0" xfId="0" applyFill="1" applyAlignment="1">
      <alignment horizontal="center" vertical="center"/>
    </xf>
    <xf numFmtId="3" fontId="0" fillId="4" borderId="12" xfId="0" applyNumberFormat="1" applyFill="1" applyBorder="1" applyAlignment="1">
      <alignment horizontal="center"/>
    </xf>
    <xf numFmtId="3" fontId="0" fillId="4" borderId="13" xfId="0" applyNumberFormat="1" applyFill="1" applyBorder="1" applyAlignment="1">
      <alignment horizontal="center"/>
    </xf>
    <xf numFmtId="3" fontId="0" fillId="4" borderId="14" xfId="0" applyNumberFormat="1" applyFill="1" applyBorder="1" applyAlignment="1">
      <alignment horizontal="center"/>
    </xf>
    <xf numFmtId="3" fontId="0" fillId="4" borderId="15" xfId="0" applyNumberFormat="1" applyFill="1" applyBorder="1" applyAlignment="1">
      <alignment horizontal="center"/>
    </xf>
    <xf numFmtId="3" fontId="0" fillId="4" borderId="25" xfId="0" applyNumberFormat="1" applyFill="1" applyBorder="1" applyAlignment="1">
      <alignment horizontal="center"/>
    </xf>
    <xf numFmtId="3" fontId="0" fillId="4" borderId="26" xfId="0" applyNumberFormat="1" applyFill="1" applyBorder="1" applyAlignment="1">
      <alignment horizontal="center"/>
    </xf>
    <xf numFmtId="3" fontId="0" fillId="4" borderId="16" xfId="0" applyNumberFormat="1" applyFill="1" applyBorder="1" applyAlignment="1">
      <alignment horizontal="center"/>
    </xf>
    <xf numFmtId="3" fontId="0" fillId="4" borderId="19" xfId="0" applyNumberFormat="1" applyFill="1" applyBorder="1" applyAlignment="1">
      <alignment horizontal="center"/>
    </xf>
    <xf numFmtId="3" fontId="0" fillId="5" borderId="12" xfId="0" applyNumberFormat="1" applyFill="1" applyBorder="1" applyAlignment="1">
      <alignment horizontal="center"/>
    </xf>
    <xf numFmtId="3" fontId="0" fillId="5" borderId="16" xfId="0" applyNumberFormat="1" applyFill="1" applyBorder="1" applyAlignment="1">
      <alignment horizontal="center"/>
    </xf>
    <xf numFmtId="3" fontId="0" fillId="5" borderId="13" xfId="0" applyNumberFormat="1" applyFill="1" applyBorder="1" applyAlignment="1">
      <alignment horizontal="center"/>
    </xf>
    <xf numFmtId="3" fontId="0" fillId="5" borderId="14" xfId="0" applyNumberFormat="1" applyFill="1" applyBorder="1" applyAlignment="1">
      <alignment horizontal="center"/>
    </xf>
    <xf numFmtId="3" fontId="0" fillId="5" borderId="19" xfId="0" applyNumberFormat="1" applyFill="1" applyBorder="1" applyAlignment="1">
      <alignment horizontal="center"/>
    </xf>
    <xf numFmtId="3" fontId="0" fillId="5" borderId="15" xfId="0" applyNumberFormat="1" applyFill="1" applyBorder="1" applyAlignment="1">
      <alignment horizontal="center"/>
    </xf>
    <xf numFmtId="41" fontId="0" fillId="2" borderId="0" xfId="0" applyNumberFormat="1" applyFill="1"/>
    <xf numFmtId="41" fontId="2" fillId="4" borderId="7" xfId="2" applyFont="1" applyFill="1" applyBorder="1"/>
    <xf numFmtId="41" fontId="2" fillId="4" borderId="8" xfId="2" applyFont="1" applyFill="1" applyBorder="1"/>
    <xf numFmtId="41" fontId="2" fillId="2" borderId="9" xfId="0" applyNumberFormat="1" applyFont="1" applyFill="1" applyBorder="1" applyAlignment="1">
      <alignment horizontal="center" vertical="center"/>
    </xf>
    <xf numFmtId="0" fontId="0" fillId="2" borderId="3" xfId="2" applyNumberFormat="1" applyFont="1" applyFill="1" applyBorder="1"/>
    <xf numFmtId="0" fontId="0" fillId="2" borderId="4" xfId="2" applyNumberFormat="1" applyFont="1" applyFill="1" applyBorder="1"/>
    <xf numFmtId="10" fontId="0" fillId="0" borderId="0" xfId="1" applyNumberFormat="1" applyFont="1"/>
    <xf numFmtId="2" fontId="0" fillId="2" borderId="0" xfId="0" applyNumberFormat="1" applyFill="1"/>
    <xf numFmtId="0" fontId="4" fillId="2" borderId="0" xfId="3" applyFill="1" applyBorder="1"/>
    <xf numFmtId="4" fontId="0" fillId="0" borderId="31" xfId="0" applyNumberFormat="1" applyBorder="1" applyAlignment="1">
      <alignment horizontal="center"/>
    </xf>
    <xf numFmtId="4" fontId="0" fillId="0" borderId="19" xfId="0" applyNumberFormat="1" applyBorder="1" applyAlignment="1">
      <alignment horizontal="center"/>
    </xf>
    <xf numFmtId="4" fontId="0" fillId="2" borderId="0" xfId="0" applyNumberFormat="1" applyFill="1"/>
    <xf numFmtId="41" fontId="0" fillId="0" borderId="0" xfId="2" applyFont="1"/>
    <xf numFmtId="0" fontId="2" fillId="7" borderId="20" xfId="0" applyFont="1" applyFill="1" applyBorder="1" applyAlignment="1">
      <alignment horizontal="center" vertical="center"/>
    </xf>
    <xf numFmtId="0" fontId="2" fillId="7" borderId="22" xfId="0" applyFont="1"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3" fontId="3" fillId="0" borderId="1" xfId="0" applyNumberFormat="1" applyFont="1" applyBorder="1" applyAlignment="1">
      <alignment horizontal="left" vertical="center"/>
    </xf>
    <xf numFmtId="3" fontId="3" fillId="0" borderId="3" xfId="0" applyNumberFormat="1" applyFont="1" applyBorder="1" applyAlignment="1">
      <alignment horizontal="left" vertical="center"/>
    </xf>
    <xf numFmtId="3" fontId="3" fillId="0" borderId="4" xfId="0" applyNumberFormat="1"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xf>
    <xf numFmtId="0" fontId="7" fillId="0" borderId="17" xfId="0" applyFont="1" applyBorder="1" applyAlignment="1">
      <alignment horizontal="center"/>
    </xf>
    <xf numFmtId="0" fontId="7" fillId="0" borderId="39" xfId="0" applyFont="1" applyBorder="1" applyAlignment="1">
      <alignment horizontal="center"/>
    </xf>
    <xf numFmtId="0" fontId="7" fillId="0" borderId="0" xfId="0" applyFont="1"/>
    <xf numFmtId="0" fontId="7" fillId="0" borderId="40" xfId="0" applyFont="1" applyBorder="1" applyAlignment="1">
      <alignment horizontal="left"/>
    </xf>
    <xf numFmtId="0" fontId="7" fillId="0" borderId="37" xfId="0" applyFont="1" applyBorder="1" applyAlignment="1">
      <alignment horizontal="center"/>
    </xf>
    <xf numFmtId="0" fontId="7" fillId="0" borderId="0" xfId="0" applyFont="1" applyAlignment="1">
      <alignment wrapText="1"/>
    </xf>
    <xf numFmtId="0" fontId="7" fillId="0" borderId="41" xfId="0" applyFont="1" applyBorder="1" applyAlignment="1">
      <alignment horizontal="left"/>
    </xf>
    <xf numFmtId="0" fontId="7" fillId="0" borderId="16" xfId="0" applyFont="1" applyBorder="1" applyAlignment="1">
      <alignment horizontal="center"/>
    </xf>
    <xf numFmtId="0" fontId="8" fillId="0" borderId="2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wrapText="1"/>
    </xf>
    <xf numFmtId="0" fontId="7" fillId="0" borderId="45" xfId="0" applyFont="1" applyBorder="1" applyAlignment="1">
      <alignment horizontal="center" wrapText="1"/>
    </xf>
    <xf numFmtId="0" fontId="7" fillId="0" borderId="46" xfId="0" applyFont="1" applyBorder="1" applyAlignment="1">
      <alignment horizontal="center" wrapText="1"/>
    </xf>
    <xf numFmtId="0" fontId="7" fillId="0" borderId="24" xfId="0" applyFont="1" applyBorder="1"/>
    <xf numFmtId="0" fontId="7" fillId="0" borderId="6" xfId="0" applyFont="1" applyBorder="1"/>
    <xf numFmtId="0" fontId="7" fillId="0" borderId="45" xfId="0" applyFont="1" applyBorder="1"/>
    <xf numFmtId="0" fontId="7" fillId="0" borderId="45" xfId="0" applyFont="1" applyBorder="1" applyAlignment="1">
      <alignment horizontal="center"/>
    </xf>
    <xf numFmtId="0" fontId="7" fillId="0" borderId="47" xfId="0" applyFont="1" applyBorder="1" applyAlignment="1">
      <alignment horizontal="center"/>
    </xf>
    <xf numFmtId="0" fontId="7" fillId="0" borderId="48" xfId="0" applyFont="1" applyBorder="1"/>
    <xf numFmtId="0" fontId="7" fillId="0" borderId="49" xfId="0" applyFont="1" applyBorder="1" applyAlignment="1">
      <alignment horizontal="center" wrapText="1"/>
    </xf>
    <xf numFmtId="0" fontId="7" fillId="0" borderId="50" xfId="0" applyFont="1" applyBorder="1" applyAlignment="1">
      <alignment horizontal="center" wrapText="1"/>
    </xf>
    <xf numFmtId="0" fontId="7" fillId="0" borderId="25" xfId="0" applyFont="1" applyBorder="1"/>
    <xf numFmtId="0" fontId="7" fillId="0" borderId="49" xfId="0" applyFont="1" applyBorder="1"/>
    <xf numFmtId="0" fontId="7" fillId="0" borderId="49" xfId="0" applyFont="1" applyBorder="1" applyAlignment="1">
      <alignment horizontal="center"/>
    </xf>
    <xf numFmtId="0" fontId="7" fillId="0" borderId="50" xfId="0" applyFont="1" applyBorder="1"/>
    <xf numFmtId="0" fontId="7" fillId="0" borderId="51" xfId="0" applyFont="1" applyBorder="1" applyAlignment="1">
      <alignment horizontal="center" wrapText="1"/>
    </xf>
    <xf numFmtId="0" fontId="7" fillId="0" borderId="52" xfId="0" applyFont="1" applyBorder="1" applyAlignment="1">
      <alignment horizontal="center" wrapText="1"/>
    </xf>
    <xf numFmtId="0" fontId="7" fillId="0" borderId="26" xfId="0" applyFont="1" applyBorder="1"/>
    <xf numFmtId="0" fontId="7" fillId="0" borderId="51" xfId="0" applyFont="1" applyBorder="1"/>
    <xf numFmtId="0" fontId="7" fillId="0" borderId="51" xfId="0" applyFont="1" applyBorder="1" applyAlignment="1">
      <alignment horizontal="center"/>
    </xf>
    <xf numFmtId="0" fontId="7" fillId="0" borderId="53" xfId="0" applyFont="1" applyBorder="1" applyAlignment="1">
      <alignment horizontal="center"/>
    </xf>
    <xf numFmtId="0" fontId="7" fillId="0" borderId="52" xfId="0" applyFont="1" applyBorder="1"/>
    <xf numFmtId="0" fontId="8" fillId="0" borderId="4" xfId="0" applyFont="1" applyBorder="1"/>
    <xf numFmtId="0" fontId="8" fillId="0" borderId="20" xfId="0" applyFont="1" applyBorder="1" applyAlignment="1">
      <alignment horizontal="center"/>
    </xf>
    <xf numFmtId="0" fontId="8" fillId="0" borderId="21" xfId="0" applyFont="1" applyBorder="1" applyAlignment="1">
      <alignment horizontal="center"/>
    </xf>
    <xf numFmtId="0" fontId="8" fillId="0" borderId="29" xfId="0" applyFont="1" applyBorder="1" applyAlignment="1">
      <alignment horizontal="center" vertical="center"/>
    </xf>
    <xf numFmtId="0" fontId="7" fillId="0" borderId="0" xfId="0" applyFont="1" applyAlignment="1">
      <alignment horizontal="left" vertical="center" wrapText="1"/>
    </xf>
    <xf numFmtId="0" fontId="4" fillId="0" borderId="0" xfId="3" applyAlignment="1">
      <alignment horizontal="center" vertical="center" wrapText="1"/>
    </xf>
    <xf numFmtId="0" fontId="9" fillId="0" borderId="0" xfId="0" applyFont="1" applyAlignment="1">
      <alignment horizontal="left"/>
    </xf>
    <xf numFmtId="0" fontId="9" fillId="0" borderId="0" xfId="0" applyFont="1" applyAlignment="1">
      <alignment horizontal="left"/>
    </xf>
    <xf numFmtId="0" fontId="7" fillId="0" borderId="54" xfId="0" applyFont="1" applyBorder="1" applyAlignment="1">
      <alignment horizontal="center"/>
    </xf>
    <xf numFmtId="0" fontId="7" fillId="0" borderId="0" xfId="0" applyFont="1" applyAlignment="1">
      <alignment horizontal="center"/>
    </xf>
  </cellXfs>
  <cellStyles count="5">
    <cellStyle name="Hipervínculo" xfId="3" builtinId="8"/>
    <cellStyle name="Millares [0]" xfId="2" builtinId="6"/>
    <cellStyle name="Moneda [0]" xfId="4"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es Eduardo Flores Cano" id="{7E958EA6-C470-4FA3-A808-FD630EDDC489}" userId="S::andres.flores@mineduc.cl::2247f92d-8aff-4046-99a4-2f9357a4552d" providerId="AD"/>
  <person displayName="Jimena Andrea Sanhueza Martinez" id="{7E9C1373-7B44-43DA-8D24-5A35A80A0BEB}" userId="S::jimena.sanhueza@mineduc.cl::5efaccfb-6f44-4994-87e7-16911a6811b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0-02-27T14:03:55.75" personId="{7E958EA6-C470-4FA3-A808-FD630EDDC489}" id="{F6835BF9-55C4-40DD-ADB6-FA35A598C4CB}">
    <text>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ext>
  </threadedComment>
  <threadedComment ref="I2" dT="2020-02-27T14:07:25.51" personId="{7E958EA6-C470-4FA3-A808-FD630EDDC489}" id="{EEF81EC3-FF14-45D0-B036-52BFC551FE0C}">
    <text>Se debe ingresar el tramo profesional asignado según resolución del Ministerio de Educación.
En caso de no tener información de tramo debe registrar "Sin información"</text>
  </threadedComment>
  <threadedComment ref="J2" dT="2020-02-27T14:09:50.68" personId="{7E958EA6-C470-4FA3-A808-FD630EDDC489}" id="{D8DEB3C4-74F7-4CDF-BC8F-FA4C1CFDF99B}">
    <text>Se debe ingresar el número de bienios reconocidos por el actual Sostenedor. 
La experiencia a reconocer debe incluir todo ejercicio profesional realizando funciones docentes en un establecimiento educacional, público o privado.</text>
  </threadedComment>
  <threadedComment ref="K2" dT="2020-02-06T12:07:48.65" personId="{7E9C1373-7B44-43DA-8D24-5A35A80A0BEB}" id="{3D9763CC-94B8-4DB3-AB17-81A29E51B419}">
    <text>Se debe ingresar el número de horas pactadas en el contrato de trabajo. 
No incluye horas extraordinarias.</text>
  </threadedComment>
  <threadedComment ref="L2" dT="2020-02-06T12:08:08.88" personId="{7E9C1373-7B44-43DA-8D24-5A35A80A0BEB}" id="{5A7023C1-F77B-4297-BAFC-96828F17B2F8}">
    <text>Se debe ingresar el porcentaje de alumnos prioritarios informado en resolución.</text>
  </threadedComment>
  <threadedComment ref="M2" dT="2020-02-06T12:08:59.09" personId="{7E9C1373-7B44-43DA-8D24-5A35A80A0BEB}" id="{D1394354-FDEE-450F-9E5F-4887278A3CFE}">
    <text>Se debe infomar la condición si/no de ruralidad (sólo en caso de que haya sido certificado por el Ministerio de Educación)</text>
  </threadedComment>
  <threadedComment ref="N2" dT="2020-02-06T12:34:04.97" personId="{7E9C1373-7B44-43DA-8D24-5A35A80A0BEB}" id="{BAFDF767-BB1E-4994-9234-D111BF083FD4}">
    <text>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arvularia.mineduc.cl/carrera-docent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cpeip.cl/carrera-docente-asignacion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arvularia.mineduc.cl/material-descargable-c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1D69-14A0-4FEF-8EFD-6B516B2F20E0}">
  <dimension ref="A1:AL38"/>
  <sheetViews>
    <sheetView topLeftCell="Z1" zoomScale="115" zoomScaleNormal="115" workbookViewId="0">
      <selection activeCell="AK7" sqref="AK7"/>
    </sheetView>
  </sheetViews>
  <sheetFormatPr baseColWidth="10" defaultColWidth="11.453125" defaultRowHeight="14.5" x14ac:dyDescent="0.35"/>
  <cols>
    <col min="1" max="1" width="32.54296875" style="15" customWidth="1"/>
    <col min="2" max="2" width="15.7265625" style="15" customWidth="1"/>
    <col min="3" max="3" width="5.54296875" style="15" customWidth="1"/>
    <col min="4" max="4" width="32.54296875" style="15" customWidth="1"/>
    <col min="5" max="7" width="14.81640625" style="15" customWidth="1"/>
    <col min="8" max="8" width="21.1796875" style="15" customWidth="1"/>
    <col min="9" max="9" width="23.453125" style="16" customWidth="1"/>
    <col min="10" max="11" width="18.26953125" style="16" customWidth="1"/>
    <col min="12" max="12" width="18.26953125" style="104" customWidth="1"/>
    <col min="13" max="14" width="18.26953125" style="15" customWidth="1"/>
    <col min="15" max="26" width="18.1796875" style="15" customWidth="1"/>
    <col min="27" max="27" width="19.7265625" style="15" customWidth="1"/>
    <col min="28" max="28" width="11.453125" style="15"/>
    <col min="29" max="29" width="16.54296875" style="15" customWidth="1"/>
    <col min="30" max="30" width="24.7265625" style="15" customWidth="1"/>
    <col min="31" max="31" width="0.54296875" style="15" customWidth="1"/>
    <col min="32" max="32" width="14.1796875" style="15" customWidth="1"/>
    <col min="33" max="33" width="22.81640625" style="15" customWidth="1"/>
    <col min="34" max="16384" width="11.453125" style="15"/>
  </cols>
  <sheetData>
    <row r="1" spans="1:38" ht="15" thickBot="1" x14ac:dyDescent="0.4">
      <c r="A1" s="111" t="s">
        <v>0</v>
      </c>
      <c r="B1" s="112"/>
      <c r="C1" s="113"/>
      <c r="D1" s="111" t="s">
        <v>1</v>
      </c>
      <c r="E1" s="112"/>
      <c r="F1" s="112"/>
      <c r="G1" s="113"/>
      <c r="H1" s="114" t="s">
        <v>2</v>
      </c>
      <c r="I1" s="115"/>
      <c r="J1" s="115"/>
      <c r="K1" s="115"/>
      <c r="L1" s="115"/>
      <c r="M1" s="115"/>
      <c r="N1" s="116"/>
      <c r="O1" s="111" t="s">
        <v>3</v>
      </c>
      <c r="P1" s="112"/>
      <c r="Q1" s="112"/>
      <c r="R1" s="112"/>
      <c r="S1" s="112"/>
      <c r="T1" s="112"/>
      <c r="U1" s="112"/>
      <c r="V1" s="112"/>
      <c r="W1" s="112"/>
      <c r="X1" s="112"/>
      <c r="Y1" s="112"/>
      <c r="Z1" s="113"/>
      <c r="AA1" s="29" t="s">
        <v>4</v>
      </c>
      <c r="AD1" s="29" t="s">
        <v>5</v>
      </c>
      <c r="AF1" s="106" t="s">
        <v>6</v>
      </c>
      <c r="AG1" s="107"/>
    </row>
    <row r="2" spans="1:38" s="46" customFormat="1" ht="90" customHeight="1" x14ac:dyDescent="0.35">
      <c r="A2" s="51" t="s">
        <v>7</v>
      </c>
      <c r="B2" s="52" t="s">
        <v>8</v>
      </c>
      <c r="C2" s="62" t="s">
        <v>9</v>
      </c>
      <c r="D2" s="51" t="s">
        <v>10</v>
      </c>
      <c r="E2" s="52" t="s">
        <v>11</v>
      </c>
      <c r="F2" s="52" t="s">
        <v>12</v>
      </c>
      <c r="G2" s="53" t="s">
        <v>13</v>
      </c>
      <c r="H2" s="63" t="s">
        <v>14</v>
      </c>
      <c r="I2" s="17" t="s">
        <v>15</v>
      </c>
      <c r="J2" s="17" t="s">
        <v>16</v>
      </c>
      <c r="K2" s="17" t="s">
        <v>17</v>
      </c>
      <c r="L2" s="17" t="s">
        <v>18</v>
      </c>
      <c r="M2" s="17" t="s">
        <v>19</v>
      </c>
      <c r="N2" s="18" t="s">
        <v>20</v>
      </c>
      <c r="O2" s="54" t="s">
        <v>21</v>
      </c>
      <c r="P2" s="55" t="s">
        <v>22</v>
      </c>
      <c r="Q2" s="21" t="s">
        <v>23</v>
      </c>
      <c r="R2" s="22" t="s">
        <v>24</v>
      </c>
      <c r="S2" s="23" t="s">
        <v>25</v>
      </c>
      <c r="T2" s="20" t="s">
        <v>26</v>
      </c>
      <c r="U2" s="21" t="s">
        <v>27</v>
      </c>
      <c r="V2" s="22" t="s">
        <v>28</v>
      </c>
      <c r="W2" s="23" t="s">
        <v>29</v>
      </c>
      <c r="X2" s="54" t="s">
        <v>30</v>
      </c>
      <c r="Y2" s="56" t="s">
        <v>31</v>
      </c>
      <c r="Z2" s="59" t="s">
        <v>32</v>
      </c>
      <c r="AA2" s="30" t="s">
        <v>33</v>
      </c>
      <c r="AD2" s="30" t="s">
        <v>34</v>
      </c>
      <c r="AE2" s="62" t="s">
        <v>35</v>
      </c>
      <c r="AF2" s="51" t="s">
        <v>36</v>
      </c>
      <c r="AG2" s="20" t="s">
        <v>37</v>
      </c>
    </row>
    <row r="3" spans="1:38" ht="15" thickBot="1" x14ac:dyDescent="0.4">
      <c r="A3" s="10"/>
      <c r="B3" s="14"/>
      <c r="C3" s="64"/>
      <c r="D3" s="10"/>
      <c r="E3" s="73"/>
      <c r="F3" s="14"/>
      <c r="G3" s="71"/>
      <c r="H3" s="69"/>
      <c r="I3" s="60"/>
      <c r="J3" s="49"/>
      <c r="K3" s="49"/>
      <c r="L3" s="102"/>
      <c r="M3" s="24"/>
      <c r="N3" s="25"/>
      <c r="O3" s="79">
        <f>+Parámetros!$C$3*(IF('Planilla educadoras'!K3&gt;45,45,'Planilla educadoras'!K3))</f>
        <v>0</v>
      </c>
      <c r="P3" s="80">
        <f>ROUND(VLOOKUP(IF(J3&gt;15,15,J3),Parámetros!$E$6:$F$25,2,0)*O3,0)</f>
        <v>0</v>
      </c>
      <c r="Q3" s="87">
        <f>+P3</f>
        <v>0</v>
      </c>
      <c r="R3" s="88">
        <f>IFERROR(ROUND(VLOOKUP(I3,Parámetros!$B$5:$C$11,2,0)*IF(K3&gt;44,44,K3)/44*(IF(J3&gt;15,15,J3))/15,0),0)</f>
        <v>0</v>
      </c>
      <c r="S3" s="89">
        <f>IFERROR(ROUND(VLOOKUP(I3,Parámetros!$B$12:$C$18,2,0)*IF(K3&gt;44,44,K3)/44,0),0)</f>
        <v>0</v>
      </c>
      <c r="T3" s="83">
        <f>SUM(Q3:S3)</f>
        <v>0</v>
      </c>
      <c r="U3" s="87">
        <f>ROUND(IF(L3&gt;=60,T3*0.2,IF(AND(IF(M3="Sí",1,0)=1,L3&gt;=45),T3*0.1,0)),0)</f>
        <v>0</v>
      </c>
      <c r="V3" s="88">
        <f>IFERROR(ROUND(VLOOKUP(I3,Parámetros!$B$21:$C$27,2,0)*IF(L3&gt;=60,1,0)*(IF(K3&gt;44,44,K3)/44),0),0)</f>
        <v>0</v>
      </c>
      <c r="W3" s="89">
        <f>IFERROR(ROUND(VLOOKUP(I3,Parámetros!$B$28:$C$34,2,0)*IF(L3&gt;=80,1,0)*(IF(K3&gt;44,44,K3)/44),0),0)</f>
        <v>0</v>
      </c>
      <c r="X3" s="79">
        <f>SUM(U3:W3)</f>
        <v>0</v>
      </c>
      <c r="Y3" s="85">
        <f>ROUND(IF(K3&gt;=30,Parámetros!$C$37*IF(N3="Sí habilitado",1,0),Parámetros!$C$37*(IF('Planilla educadoras'!K3&gt;45,45,K3))/30*IF(N3="Sí habilitado",1,0)),0)</f>
        <v>0</v>
      </c>
      <c r="Z3" s="80">
        <f>+O3+P3+T3+X3+Y3</f>
        <v>0</v>
      </c>
      <c r="AA3" s="31">
        <f>IF(Z3&gt;H3,Z3-H3,0)</f>
        <v>0</v>
      </c>
      <c r="AD3" s="31">
        <f t="shared" ref="AD3:AD27" si="0">+AA3*12</f>
        <v>0</v>
      </c>
      <c r="AE3" s="93">
        <f t="shared" ref="AE3:AE27" si="1">+E3</f>
        <v>0</v>
      </c>
      <c r="AF3" s="97">
        <f>+AE3</f>
        <v>0</v>
      </c>
      <c r="AG3" s="94">
        <f>+SUMIFS($AD$3:$AD$27,$AE$3:$AE$27,$AF3)</f>
        <v>0</v>
      </c>
      <c r="AK3" s="58" t="s">
        <v>38</v>
      </c>
      <c r="AL3" s="58"/>
    </row>
    <row r="4" spans="1:38" ht="15" thickTop="1" x14ac:dyDescent="0.35">
      <c r="A4" s="10"/>
      <c r="B4" s="14"/>
      <c r="C4" s="64"/>
      <c r="D4" s="10"/>
      <c r="E4" s="73"/>
      <c r="F4" s="14"/>
      <c r="G4" s="71"/>
      <c r="H4" s="69"/>
      <c r="I4" s="60"/>
      <c r="J4" s="49"/>
      <c r="K4" s="49"/>
      <c r="L4" s="102"/>
      <c r="M4" s="24"/>
      <c r="N4" s="25"/>
      <c r="O4" s="79">
        <f>+Parámetros!$C$3*(IF('Planilla educadoras'!K4&gt;45,45,'Planilla educadoras'!K4))</f>
        <v>0</v>
      </c>
      <c r="P4" s="80">
        <f>ROUND(VLOOKUP(IF(J4&gt;15,15,J4),Parámetros!$E$6:$F$25,2,0)*O4,0)</f>
        <v>0</v>
      </c>
      <c r="Q4" s="87">
        <f>+P4</f>
        <v>0</v>
      </c>
      <c r="R4" s="88">
        <f>IFERROR(ROUND(VLOOKUP(I4,Parámetros!$B$5:$C$11,2,0)*IF(K4&gt;44,44,K4)/44*(IF(J4&gt;15,15,J4))/15,0),0)</f>
        <v>0</v>
      </c>
      <c r="S4" s="89">
        <f>IFERROR(ROUND(VLOOKUP(I4,Parámetros!$B$12:$C$18,2,0)*IF(K4&gt;44,44,K4)/44,0),0)</f>
        <v>0</v>
      </c>
      <c r="T4" s="83">
        <f t="shared" ref="T4:T27" si="2">SUM(Q4:S4)</f>
        <v>0</v>
      </c>
      <c r="U4" s="87">
        <f t="shared" ref="U4:U27" si="3">ROUND(IF(L4&gt;=60,T4*0.2,IF(AND(IF(M4="Sí",1,0)=1,L4&gt;=45),T4*0.1,0)),0)</f>
        <v>0</v>
      </c>
      <c r="V4" s="88">
        <f>IFERROR(ROUND(VLOOKUP(I4,Parámetros!$B$21:$C$27,2,0)*IF(L4&gt;=60,1,0)*(IF(K4&gt;44,44,K4)/44),0),0)</f>
        <v>0</v>
      </c>
      <c r="W4" s="89">
        <f>IFERROR(ROUND(VLOOKUP(I4,Parámetros!$B$28:$C$34,2,0)*IF(L4&gt;=80,1,0)*(IF(K4&gt;44,44,K4)/44),0),0)</f>
        <v>0</v>
      </c>
      <c r="X4" s="79">
        <f t="shared" ref="X4:X27" si="4">SUM(U4:W4)</f>
        <v>0</v>
      </c>
      <c r="Y4" s="85">
        <f>ROUND(IF(K4&gt;=30,Parámetros!$C$37*IF(N4="Sí habilitado",1,0),Parámetros!$C$37*(IF('Planilla educadoras'!K4&gt;45,45,K4))/30*IF(N4="Sí habilitado",1,0)),0)</f>
        <v>0</v>
      </c>
      <c r="Z4" s="80">
        <f t="shared" ref="Z4:Z27" si="5">+O4+P4+T4+X4+Y4</f>
        <v>0</v>
      </c>
      <c r="AA4" s="31">
        <f t="shared" ref="AA4:AA8" si="6">IF(Z4&gt;H4,Z4-H4,0)</f>
        <v>0</v>
      </c>
      <c r="AD4" s="31">
        <f t="shared" si="0"/>
        <v>0</v>
      </c>
      <c r="AE4" s="93">
        <f t="shared" si="1"/>
        <v>0</v>
      </c>
      <c r="AF4" s="97" t="str" cm="1">
        <f t="array" ref="AF4">IF(SUMPRODUCT(--EXACT(AE4,$AF$3:AF3)),"",AE4)</f>
        <v/>
      </c>
      <c r="AG4" s="94">
        <f t="shared" ref="AG4:AG27" si="7">+SUMIFS($AD$3:$AD$27,$AE$3:$AE$27,$AF4)</f>
        <v>0</v>
      </c>
      <c r="AK4" s="57" t="s">
        <v>39</v>
      </c>
    </row>
    <row r="5" spans="1:38" x14ac:dyDescent="0.35">
      <c r="A5" s="10"/>
      <c r="B5" s="14"/>
      <c r="C5" s="64"/>
      <c r="D5" s="10"/>
      <c r="E5" s="73"/>
      <c r="F5" s="14"/>
      <c r="G5" s="71"/>
      <c r="H5" s="69"/>
      <c r="I5" s="60"/>
      <c r="J5" s="49"/>
      <c r="K5" s="49"/>
      <c r="L5" s="102"/>
      <c r="M5" s="24"/>
      <c r="N5" s="25"/>
      <c r="O5" s="79">
        <f>+Parámetros!$C$3*(IF('Planilla educadoras'!K5&gt;45,45,'Planilla educadoras'!K5))</f>
        <v>0</v>
      </c>
      <c r="P5" s="80">
        <f>ROUND(VLOOKUP(IF(J5&gt;15,15,J5),Parámetros!$E$6:$F$25,2,0)*O5,0)</f>
        <v>0</v>
      </c>
      <c r="Q5" s="87">
        <f t="shared" ref="Q5:Q27" si="8">+P5</f>
        <v>0</v>
      </c>
      <c r="R5" s="88">
        <f>IFERROR(ROUND(VLOOKUP(I5,Parámetros!$B$5:$C$11,2,0)*IF(K5&gt;44,44,K5)/44*(IF(J5&gt;15,15,J5))/15,0),0)</f>
        <v>0</v>
      </c>
      <c r="S5" s="89">
        <f>IFERROR(ROUND(VLOOKUP(I5,Parámetros!$B$12:$C$18,2,0)*IF(K5&gt;44,44,K5)/44,0),0)</f>
        <v>0</v>
      </c>
      <c r="T5" s="83">
        <f t="shared" si="2"/>
        <v>0</v>
      </c>
      <c r="U5" s="87">
        <f t="shared" si="3"/>
        <v>0</v>
      </c>
      <c r="V5" s="88">
        <f>IFERROR(ROUND(VLOOKUP(I5,Parámetros!$B$21:$C$27,2,0)*IF(L5&gt;=60,1,0)*(IF(K5&gt;44,44,K5)/44),0),0)</f>
        <v>0</v>
      </c>
      <c r="W5" s="89">
        <f>IFERROR(ROUND(VLOOKUP(I5,Parámetros!$B$28:$C$34,2,0)*IF(L5&gt;=80,1,0)*(IF(K5&gt;44,44,K5)/44),0),0)</f>
        <v>0</v>
      </c>
      <c r="X5" s="79">
        <f t="shared" si="4"/>
        <v>0</v>
      </c>
      <c r="Y5" s="85">
        <f>ROUND(IF(K5&gt;=30,Parámetros!$C$37*IF(N5="Sí habilitado",1,0),Parámetros!$C$37*(IF('Planilla educadoras'!K5&gt;45,45,K5))/30*IF(N5="Sí habilitado",1,0)),0)</f>
        <v>0</v>
      </c>
      <c r="Z5" s="80">
        <f t="shared" si="5"/>
        <v>0</v>
      </c>
      <c r="AA5" s="31">
        <f t="shared" si="6"/>
        <v>0</v>
      </c>
      <c r="AD5" s="31">
        <f t="shared" si="0"/>
        <v>0</v>
      </c>
      <c r="AE5" s="93">
        <f t="shared" si="1"/>
        <v>0</v>
      </c>
      <c r="AF5" s="97" t="str" cm="1">
        <f t="array" ref="AF5">IF(SUMPRODUCT(--EXACT(AE5,$AF$3:AF4)),"",AE5)</f>
        <v/>
      </c>
      <c r="AG5" s="94">
        <f t="shared" si="7"/>
        <v>0</v>
      </c>
      <c r="AK5" s="57" t="s">
        <v>40</v>
      </c>
    </row>
    <row r="6" spans="1:38" x14ac:dyDescent="0.35">
      <c r="A6" s="10"/>
      <c r="B6" s="14"/>
      <c r="C6" s="64"/>
      <c r="D6" s="10"/>
      <c r="E6" s="73"/>
      <c r="F6" s="14"/>
      <c r="G6" s="71"/>
      <c r="H6" s="69"/>
      <c r="I6" s="60"/>
      <c r="J6" s="49"/>
      <c r="K6" s="49"/>
      <c r="L6" s="102"/>
      <c r="M6" s="24"/>
      <c r="N6" s="25"/>
      <c r="O6" s="79">
        <f>+Parámetros!$C$3*(IF('Planilla educadoras'!K6&gt;45,45,'Planilla educadoras'!K6))</f>
        <v>0</v>
      </c>
      <c r="P6" s="80">
        <f>ROUND(VLOOKUP(IF(J6&gt;15,15,J6),Parámetros!$E$6:$F$25,2,0)*O6,0)</f>
        <v>0</v>
      </c>
      <c r="Q6" s="87">
        <f t="shared" si="8"/>
        <v>0</v>
      </c>
      <c r="R6" s="88">
        <f>IFERROR(ROUND(VLOOKUP(I6,Parámetros!$B$5:$C$11,2,0)*IF(K6&gt;44,44,K6)/44*(IF(J6&gt;15,15,J6))/15,0),0)</f>
        <v>0</v>
      </c>
      <c r="S6" s="89">
        <f>IFERROR(ROUND(VLOOKUP(I6,Parámetros!$B$12:$C$18,2,0)*IF(K6&gt;44,44,K6)/44,0),0)</f>
        <v>0</v>
      </c>
      <c r="T6" s="83">
        <f t="shared" si="2"/>
        <v>0</v>
      </c>
      <c r="U6" s="87">
        <f t="shared" si="3"/>
        <v>0</v>
      </c>
      <c r="V6" s="88">
        <f>IFERROR(ROUND(VLOOKUP(I6,Parámetros!$B$21:$C$27,2,0)*IF(L6&gt;=60,1,0)*(IF(K6&gt;44,44,K6)/44),0),0)</f>
        <v>0</v>
      </c>
      <c r="W6" s="89">
        <f>IFERROR(ROUND(VLOOKUP(I6,Parámetros!$B$28:$C$34,2,0)*IF(L6&gt;=80,1,0)*(IF(K6&gt;44,44,K6)/44),0),0)</f>
        <v>0</v>
      </c>
      <c r="X6" s="79">
        <f t="shared" si="4"/>
        <v>0</v>
      </c>
      <c r="Y6" s="85">
        <f>ROUND(IF(K6&gt;=30,Parámetros!$C$37*IF(N6="Sí habilitado",1,0),Parámetros!$C$37*(IF('Planilla educadoras'!K6&gt;45,45,K6))/30*IF(N6="Sí habilitado",1,0)),0)</f>
        <v>0</v>
      </c>
      <c r="Z6" s="80">
        <f t="shared" si="5"/>
        <v>0</v>
      </c>
      <c r="AA6" s="31">
        <f t="shared" si="6"/>
        <v>0</v>
      </c>
      <c r="AD6" s="31">
        <f t="shared" si="0"/>
        <v>0</v>
      </c>
      <c r="AE6" s="93">
        <f t="shared" si="1"/>
        <v>0</v>
      </c>
      <c r="AF6" s="97" t="str" cm="1">
        <f t="array" ref="AF6">IF(SUMPRODUCT(--EXACT(AE6,$AF$3:AF5)),"",AE6)</f>
        <v/>
      </c>
      <c r="AG6" s="94">
        <f t="shared" si="7"/>
        <v>0</v>
      </c>
      <c r="AK6" s="57" t="s">
        <v>41</v>
      </c>
    </row>
    <row r="7" spans="1:38" x14ac:dyDescent="0.35">
      <c r="A7" s="10"/>
      <c r="B7" s="14"/>
      <c r="C7" s="64"/>
      <c r="D7" s="10"/>
      <c r="E7" s="73"/>
      <c r="F7" s="14"/>
      <c r="G7" s="71"/>
      <c r="H7" s="69"/>
      <c r="I7" s="60"/>
      <c r="J7" s="49"/>
      <c r="K7" s="49"/>
      <c r="L7" s="102"/>
      <c r="M7" s="24"/>
      <c r="N7" s="25"/>
      <c r="O7" s="79">
        <f>+Parámetros!$C$3*(IF('Planilla educadoras'!K7&gt;45,45,'Planilla educadoras'!K7))</f>
        <v>0</v>
      </c>
      <c r="P7" s="80">
        <f>ROUND(VLOOKUP(IF(J7&gt;15,15,J7),Parámetros!$E$6:$F$25,2,0)*O7,0)</f>
        <v>0</v>
      </c>
      <c r="Q7" s="87">
        <f t="shared" si="8"/>
        <v>0</v>
      </c>
      <c r="R7" s="88">
        <f>IFERROR(ROUND(VLOOKUP(I7,Parámetros!$B$5:$C$11,2,0)*IF(K7&gt;44,44,K7)/44*(IF(J7&gt;15,15,J7))/15,0),0)</f>
        <v>0</v>
      </c>
      <c r="S7" s="89">
        <f>IFERROR(ROUND(VLOOKUP(I7,Parámetros!$B$12:$C$18,2,0)*IF(K7&gt;44,44,K7)/44,0),0)</f>
        <v>0</v>
      </c>
      <c r="T7" s="83">
        <f t="shared" si="2"/>
        <v>0</v>
      </c>
      <c r="U7" s="87">
        <f t="shared" si="3"/>
        <v>0</v>
      </c>
      <c r="V7" s="88">
        <f>IFERROR(ROUND(VLOOKUP(I7,Parámetros!$B$21:$C$27,2,0)*IF(L7&gt;=60,1,0)*(IF(K7&gt;44,44,K7)/44),0),0)</f>
        <v>0</v>
      </c>
      <c r="W7" s="89">
        <f>IFERROR(ROUND(VLOOKUP(I7,Parámetros!$B$28:$C$34,2,0)*IF(L7&gt;=80,1,0)*(IF(K7&gt;44,44,K7)/44),0),0)</f>
        <v>0</v>
      </c>
      <c r="X7" s="79">
        <f t="shared" si="4"/>
        <v>0</v>
      </c>
      <c r="Y7" s="85">
        <f>ROUND(IF(K7&gt;=30,Parámetros!$C$37*IF(N7="Sí habilitado",1,0),Parámetros!$C$37*(IF('Planilla educadoras'!K7&gt;45,45,K7))/30*IF(N7="Sí habilitado",1,0)),0)</f>
        <v>0</v>
      </c>
      <c r="Z7" s="80">
        <f t="shared" si="5"/>
        <v>0</v>
      </c>
      <c r="AA7" s="31">
        <f t="shared" si="6"/>
        <v>0</v>
      </c>
      <c r="AD7" s="31">
        <f t="shared" si="0"/>
        <v>0</v>
      </c>
      <c r="AE7" s="93">
        <f t="shared" si="1"/>
        <v>0</v>
      </c>
      <c r="AF7" s="97" t="str" cm="1">
        <f t="array" ref="AF7">IF(SUMPRODUCT(--EXACT(AE7,$AF$3:AF6)),"",AE7)</f>
        <v/>
      </c>
      <c r="AG7" s="94">
        <f t="shared" si="7"/>
        <v>0</v>
      </c>
      <c r="AK7" s="57" t="s">
        <v>42</v>
      </c>
    </row>
    <row r="8" spans="1:38" x14ac:dyDescent="0.35">
      <c r="A8" s="47"/>
      <c r="B8" s="48"/>
      <c r="C8" s="65"/>
      <c r="D8" s="10"/>
      <c r="E8" s="73"/>
      <c r="F8" s="14"/>
      <c r="G8" s="71"/>
      <c r="H8" s="69"/>
      <c r="I8" s="60"/>
      <c r="J8" s="49"/>
      <c r="K8" s="49"/>
      <c r="L8" s="102"/>
      <c r="M8" s="24"/>
      <c r="N8" s="25"/>
      <c r="O8" s="79">
        <f>+Parámetros!$C$3*(IF('Planilla educadoras'!K8&gt;45,45,'Planilla educadoras'!K8))</f>
        <v>0</v>
      </c>
      <c r="P8" s="80">
        <f>ROUND(VLOOKUP(IF(J8&gt;15,15,J8),Parámetros!$E$6:$F$25,2,0)*O8,0)</f>
        <v>0</v>
      </c>
      <c r="Q8" s="87">
        <f t="shared" si="8"/>
        <v>0</v>
      </c>
      <c r="R8" s="88">
        <f>IFERROR(ROUND(VLOOKUP(I8,Parámetros!$B$5:$C$11,2,0)*IF(K8&gt;44,44,K8)/44*(IF(J8&gt;15,15,J8))/15,0),0)</f>
        <v>0</v>
      </c>
      <c r="S8" s="89">
        <f>IFERROR(ROUND(VLOOKUP(I8,Parámetros!$B$12:$C$18,2,0)*IF(K8&gt;44,44,K8)/44,0),0)</f>
        <v>0</v>
      </c>
      <c r="T8" s="83">
        <f t="shared" si="2"/>
        <v>0</v>
      </c>
      <c r="U8" s="87">
        <f t="shared" si="3"/>
        <v>0</v>
      </c>
      <c r="V8" s="88">
        <f>IFERROR(ROUND(VLOOKUP(I8,Parámetros!$B$21:$C$27,2,0)*IF(L8&gt;=60,1,0)*(IF(K8&gt;44,44,K8)/44),0),0)</f>
        <v>0</v>
      </c>
      <c r="W8" s="89">
        <f>IFERROR(ROUND(VLOOKUP(I8,Parámetros!$B$28:$C$34,2,0)*IF(L8&gt;=80,1,0)*(IF(K8&gt;44,44,K8)/44),0),0)</f>
        <v>0</v>
      </c>
      <c r="X8" s="79">
        <f t="shared" si="4"/>
        <v>0</v>
      </c>
      <c r="Y8" s="85">
        <f>ROUND(IF(K8&gt;=30,Parámetros!$C$37*IF(N8="Sí habilitado",1,0),Parámetros!$C$37*(IF('Planilla educadoras'!K8&gt;45,45,K8))/30*IF(N8="Sí habilitado",1,0)),0)</f>
        <v>0</v>
      </c>
      <c r="Z8" s="80">
        <f t="shared" si="5"/>
        <v>0</v>
      </c>
      <c r="AA8" s="50">
        <f t="shared" si="6"/>
        <v>0</v>
      </c>
      <c r="AD8" s="31">
        <f t="shared" si="0"/>
        <v>0</v>
      </c>
      <c r="AE8" s="93">
        <f t="shared" si="1"/>
        <v>0</v>
      </c>
      <c r="AF8" s="97" t="str" cm="1">
        <f t="array" ref="AF8">IF(SUMPRODUCT(--EXACT(AE8,$AF$3:AF7)),"",AE8)</f>
        <v/>
      </c>
      <c r="AG8" s="94">
        <f t="shared" si="7"/>
        <v>0</v>
      </c>
      <c r="AK8" s="57" t="s">
        <v>43</v>
      </c>
    </row>
    <row r="9" spans="1:38" x14ac:dyDescent="0.35">
      <c r="A9" s="47"/>
      <c r="B9" s="48"/>
      <c r="C9" s="65"/>
      <c r="D9" s="10"/>
      <c r="E9" s="73"/>
      <c r="F9" s="14"/>
      <c r="G9" s="71"/>
      <c r="H9" s="69"/>
      <c r="I9" s="60"/>
      <c r="J9" s="49"/>
      <c r="K9" s="49"/>
      <c r="L9" s="102"/>
      <c r="M9" s="24"/>
      <c r="N9" s="25"/>
      <c r="O9" s="79">
        <f>+Parámetros!$C$3*(IF('Planilla educadoras'!K9&gt;45,45,'Planilla educadoras'!K9))</f>
        <v>0</v>
      </c>
      <c r="P9" s="80">
        <f>ROUND(VLOOKUP(IF(J9&gt;15,15,J9),Parámetros!$E$6:$F$25,2,0)*O9,0)</f>
        <v>0</v>
      </c>
      <c r="Q9" s="87">
        <f t="shared" si="8"/>
        <v>0</v>
      </c>
      <c r="R9" s="88">
        <f>IFERROR(ROUND(VLOOKUP(I9,Parámetros!$B$5:$C$11,2,0)*IF(K9&gt;44,44,K9)/44*(IF(J9&gt;15,15,J9))/15,0),0)</f>
        <v>0</v>
      </c>
      <c r="S9" s="89">
        <f>IFERROR(ROUND(VLOOKUP(I9,Parámetros!$B$12:$C$18,2,0)*IF(K9&gt;44,44,K9)/44,0),0)</f>
        <v>0</v>
      </c>
      <c r="T9" s="83">
        <f t="shared" si="2"/>
        <v>0</v>
      </c>
      <c r="U9" s="87">
        <f t="shared" si="3"/>
        <v>0</v>
      </c>
      <c r="V9" s="88">
        <f>IFERROR(ROUND(VLOOKUP(I9,Parámetros!$B$21:$C$27,2,0)*IF(L9&gt;=60,1,0)*(IF(K9&gt;44,44,K9)/44),0),0)</f>
        <v>0</v>
      </c>
      <c r="W9" s="89">
        <f>IFERROR(ROUND(VLOOKUP(I9,Parámetros!$B$28:$C$34,2,0)*IF(L9&gt;=80,1,0)*(IF(K9&gt;44,44,K9)/44),0),0)</f>
        <v>0</v>
      </c>
      <c r="X9" s="79">
        <f t="shared" si="4"/>
        <v>0</v>
      </c>
      <c r="Y9" s="85">
        <f>ROUND(IF(K9&gt;=30,Parámetros!$C$37*IF(N9="Sí habilitado",1,0),Parámetros!$C$37*(IF('Planilla educadoras'!K9&gt;45,45,K9))/30*IF(N9="Sí habilitado",1,0)),0)</f>
        <v>0</v>
      </c>
      <c r="Z9" s="80">
        <f t="shared" si="5"/>
        <v>0</v>
      </c>
      <c r="AA9" s="50">
        <f t="shared" ref="AA9:AA27" si="9">IF(Z9&gt;H9,Z9-H9,0)</f>
        <v>0</v>
      </c>
      <c r="AD9" s="31">
        <f t="shared" si="0"/>
        <v>0</v>
      </c>
      <c r="AE9" s="93">
        <f t="shared" si="1"/>
        <v>0</v>
      </c>
      <c r="AF9" s="97" t="str" cm="1">
        <f t="array" ref="AF9">IF(SUMPRODUCT(--EXACT(AE9,$AF$3:AF8)),"",AE9)</f>
        <v/>
      </c>
      <c r="AG9" s="94">
        <f t="shared" si="7"/>
        <v>0</v>
      </c>
      <c r="AK9" s="57" t="s">
        <v>44</v>
      </c>
    </row>
    <row r="10" spans="1:38" x14ac:dyDescent="0.35">
      <c r="A10" s="47"/>
      <c r="B10" s="48"/>
      <c r="C10" s="65"/>
      <c r="D10" s="10"/>
      <c r="E10" s="73"/>
      <c r="F10" s="14"/>
      <c r="G10" s="71"/>
      <c r="H10" s="69"/>
      <c r="I10" s="60"/>
      <c r="J10" s="49"/>
      <c r="K10" s="49"/>
      <c r="L10" s="102"/>
      <c r="M10" s="24"/>
      <c r="N10" s="25"/>
      <c r="O10" s="79">
        <f>+Parámetros!$C$3*(IF('Planilla educadoras'!K10&gt;45,45,'Planilla educadoras'!K10))</f>
        <v>0</v>
      </c>
      <c r="P10" s="80">
        <f>ROUND(VLOOKUP(IF(J10&gt;15,15,J10),Parámetros!$E$6:$F$25,2,0)*O10,0)</f>
        <v>0</v>
      </c>
      <c r="Q10" s="87">
        <f t="shared" si="8"/>
        <v>0</v>
      </c>
      <c r="R10" s="88">
        <f>IFERROR(ROUND(VLOOKUP(I10,Parámetros!$B$5:$C$11,2,0)*IF(K10&gt;44,44,K10)/44*(IF(J10&gt;15,15,J10))/15,0),0)</f>
        <v>0</v>
      </c>
      <c r="S10" s="89">
        <f>IFERROR(ROUND(VLOOKUP(I10,Parámetros!$B$12:$C$18,2,0)*IF(K10&gt;44,44,K10)/44,0),0)</f>
        <v>0</v>
      </c>
      <c r="T10" s="83">
        <f t="shared" si="2"/>
        <v>0</v>
      </c>
      <c r="U10" s="87">
        <f t="shared" si="3"/>
        <v>0</v>
      </c>
      <c r="V10" s="88">
        <f>IFERROR(ROUND(VLOOKUP(I10,Parámetros!$B$21:$C$27,2,0)*IF(L10&gt;=60,1,0)*(IF(K10&gt;44,44,K10)/44),0),0)</f>
        <v>0</v>
      </c>
      <c r="W10" s="89">
        <f>IFERROR(ROUND(VLOOKUP(I10,Parámetros!$B$28:$C$34,2,0)*IF(L10&gt;=80,1,0)*(IF(K10&gt;44,44,K10)/44),0),0)</f>
        <v>0</v>
      </c>
      <c r="X10" s="79">
        <f t="shared" si="4"/>
        <v>0</v>
      </c>
      <c r="Y10" s="85">
        <f>ROUND(IF(K10&gt;=30,Parámetros!$C$37*IF(N10="Sí habilitado",1,0),Parámetros!$C$37*(IF('Planilla educadoras'!K10&gt;45,45,K10))/30*IF(N10="Sí habilitado",1,0)),0)</f>
        <v>0</v>
      </c>
      <c r="Z10" s="80">
        <f>+O10+P10+T10+X10+Y10</f>
        <v>0</v>
      </c>
      <c r="AA10" s="50">
        <f t="shared" si="9"/>
        <v>0</v>
      </c>
      <c r="AD10" s="31">
        <f t="shared" si="0"/>
        <v>0</v>
      </c>
      <c r="AE10" s="93">
        <f t="shared" si="1"/>
        <v>0</v>
      </c>
      <c r="AF10" s="97" t="str" cm="1">
        <f t="array" ref="AF10">IF(SUMPRODUCT(--EXACT(AE10,$AF$3:AF9)),"",AE10)</f>
        <v/>
      </c>
      <c r="AG10" s="94">
        <f t="shared" si="7"/>
        <v>0</v>
      </c>
      <c r="AK10" s="57" t="s">
        <v>45</v>
      </c>
    </row>
    <row r="11" spans="1:38" x14ac:dyDescent="0.35">
      <c r="A11" s="47"/>
      <c r="B11" s="48"/>
      <c r="C11" s="65"/>
      <c r="D11" s="10"/>
      <c r="E11" s="73"/>
      <c r="F11" s="14"/>
      <c r="G11" s="71"/>
      <c r="H11" s="69"/>
      <c r="I11" s="60"/>
      <c r="J11" s="49"/>
      <c r="K11" s="49"/>
      <c r="L11" s="102"/>
      <c r="M11" s="24"/>
      <c r="N11" s="25"/>
      <c r="O11" s="79">
        <f>+Parámetros!$C$3*(IF('Planilla educadoras'!K11&gt;45,45,'Planilla educadoras'!K11))</f>
        <v>0</v>
      </c>
      <c r="P11" s="80">
        <f>ROUND(VLOOKUP(IF(J11&gt;15,15,J11),Parámetros!$E$6:$F$25,2,0)*O11,0)</f>
        <v>0</v>
      </c>
      <c r="Q11" s="87">
        <f t="shared" si="8"/>
        <v>0</v>
      </c>
      <c r="R11" s="88">
        <f>IFERROR(ROUND(VLOOKUP(I11,Parámetros!$B$5:$C$11,2,0)*IF(K11&gt;44,44,K11)/44*(IF(J11&gt;15,15,J11))/15,0),0)</f>
        <v>0</v>
      </c>
      <c r="S11" s="89">
        <f>IFERROR(ROUND(VLOOKUP(I11,Parámetros!$B$12:$C$18,2,0)*IF(K11&gt;44,44,K11)/44,0),0)</f>
        <v>0</v>
      </c>
      <c r="T11" s="83">
        <f t="shared" si="2"/>
        <v>0</v>
      </c>
      <c r="U11" s="87">
        <f t="shared" si="3"/>
        <v>0</v>
      </c>
      <c r="V11" s="88">
        <f>IFERROR(ROUND(VLOOKUP(I11,Parámetros!$B$21:$C$27,2,0)*IF(L11&gt;=60,1,0)*(IF(K11&gt;44,44,K11)/44),0),0)</f>
        <v>0</v>
      </c>
      <c r="W11" s="89">
        <f>IFERROR(ROUND(VLOOKUP(I11,Parámetros!$B$28:$C$34,2,0)*IF(L11&gt;=80,1,0)*(IF(K11&gt;44,44,K11)/44),0),0)</f>
        <v>0</v>
      </c>
      <c r="X11" s="79">
        <f t="shared" si="4"/>
        <v>0</v>
      </c>
      <c r="Y11" s="85">
        <f>ROUND(IF(K11&gt;=30,Parámetros!$C$37*IF(N11="Sí habilitado",1,0),Parámetros!$C$37*(IF('Planilla educadoras'!K11&gt;45,45,K11))/30*IF(N11="Sí habilitado",1,0)),0)</f>
        <v>0</v>
      </c>
      <c r="Z11" s="80">
        <f t="shared" si="5"/>
        <v>0</v>
      </c>
      <c r="AA11" s="50">
        <f t="shared" si="9"/>
        <v>0</v>
      </c>
      <c r="AD11" s="31">
        <f t="shared" si="0"/>
        <v>0</v>
      </c>
      <c r="AE11" s="93">
        <f t="shared" si="1"/>
        <v>0</v>
      </c>
      <c r="AF11" s="97" t="str" cm="1">
        <f t="array" ref="AF11">IF(SUMPRODUCT(--EXACT(AE11,$AF$3:AF10)),"",AE11)</f>
        <v/>
      </c>
      <c r="AG11" s="94">
        <f t="shared" si="7"/>
        <v>0</v>
      </c>
    </row>
    <row r="12" spans="1:38" ht="15" thickBot="1" x14ac:dyDescent="0.4">
      <c r="A12" s="47"/>
      <c r="B12" s="48"/>
      <c r="C12" s="65"/>
      <c r="D12" s="10"/>
      <c r="E12" s="73"/>
      <c r="F12" s="14"/>
      <c r="G12" s="71"/>
      <c r="H12" s="69"/>
      <c r="I12" s="60"/>
      <c r="J12" s="49"/>
      <c r="K12" s="49"/>
      <c r="L12" s="102"/>
      <c r="M12" s="24"/>
      <c r="N12" s="25"/>
      <c r="O12" s="79">
        <f>+Parámetros!$C$3*(IF('Planilla educadoras'!K12&gt;45,45,'Planilla educadoras'!K12))</f>
        <v>0</v>
      </c>
      <c r="P12" s="80">
        <f>ROUND(VLOOKUP(IF(J12&gt;15,15,J12),Parámetros!$E$6:$F$25,2,0)*O12,0)</f>
        <v>0</v>
      </c>
      <c r="Q12" s="87">
        <f t="shared" si="8"/>
        <v>0</v>
      </c>
      <c r="R12" s="88">
        <f>IFERROR(ROUND(VLOOKUP(I12,Parámetros!$B$5:$C$11,2,0)*IF(K12&gt;44,44,K12)/44*(IF(J12&gt;15,15,J12))/15,0),0)</f>
        <v>0</v>
      </c>
      <c r="S12" s="89">
        <f>IFERROR(ROUND(VLOOKUP(I12,Parámetros!$B$12:$C$18,2,0)*IF(K12&gt;44,44,K12)/44,0),0)</f>
        <v>0</v>
      </c>
      <c r="T12" s="83">
        <f t="shared" si="2"/>
        <v>0</v>
      </c>
      <c r="U12" s="87">
        <f t="shared" si="3"/>
        <v>0</v>
      </c>
      <c r="V12" s="88">
        <f>IFERROR(ROUND(VLOOKUP(I12,Parámetros!$B$21:$C$27,2,0)*IF(L12&gt;=60,1,0)*(IF(K12&gt;44,44,K12)/44),0),0)</f>
        <v>0</v>
      </c>
      <c r="W12" s="89">
        <f>IFERROR(ROUND(VLOOKUP(I12,Parámetros!$B$28:$C$34,2,0)*IF(L12&gt;=80,1,0)*(IF(K12&gt;44,44,K12)/44),0),0)</f>
        <v>0</v>
      </c>
      <c r="X12" s="79">
        <f t="shared" si="4"/>
        <v>0</v>
      </c>
      <c r="Y12" s="85">
        <f>ROUND(IF(K12&gt;=30,Parámetros!$C$37*IF(N12="Sí habilitado",1,0),Parámetros!$C$37*(IF('Planilla educadoras'!K12&gt;45,45,K12))/30*IF(N12="Sí habilitado",1,0)),0)</f>
        <v>0</v>
      </c>
      <c r="Z12" s="80">
        <f t="shared" si="5"/>
        <v>0</v>
      </c>
      <c r="AA12" s="50">
        <f t="shared" si="9"/>
        <v>0</v>
      </c>
      <c r="AD12" s="31">
        <f t="shared" si="0"/>
        <v>0</v>
      </c>
      <c r="AE12" s="93">
        <f t="shared" si="1"/>
        <v>0</v>
      </c>
      <c r="AF12" s="97" t="str" cm="1">
        <f t="array" ref="AF12">IF(SUMPRODUCT(--EXACT(AE12,$AF$3:AF11)),"",AE12)</f>
        <v/>
      </c>
      <c r="AG12" s="94">
        <f t="shared" si="7"/>
        <v>0</v>
      </c>
      <c r="AK12" s="58" t="s">
        <v>46</v>
      </c>
      <c r="AL12" s="58"/>
    </row>
    <row r="13" spans="1:38" ht="15" thickTop="1" x14ac:dyDescent="0.35">
      <c r="A13" s="47"/>
      <c r="B13" s="48"/>
      <c r="C13" s="65"/>
      <c r="D13" s="10"/>
      <c r="E13" s="73"/>
      <c r="F13" s="14"/>
      <c r="G13" s="71"/>
      <c r="H13" s="69"/>
      <c r="I13" s="60"/>
      <c r="J13" s="49"/>
      <c r="K13" s="49"/>
      <c r="L13" s="102"/>
      <c r="M13" s="24"/>
      <c r="N13" s="25"/>
      <c r="O13" s="79">
        <f>+Parámetros!$C$3*(IF('Planilla educadoras'!K13&gt;45,45,'Planilla educadoras'!K13))</f>
        <v>0</v>
      </c>
      <c r="P13" s="80">
        <f>ROUND(VLOOKUP(IF(J13&gt;15,15,J13),Parámetros!$E$6:$F$25,2,0)*O13,0)</f>
        <v>0</v>
      </c>
      <c r="Q13" s="87">
        <f t="shared" si="8"/>
        <v>0</v>
      </c>
      <c r="R13" s="88">
        <f>IFERROR(ROUND(VLOOKUP(I13,Parámetros!$B$5:$C$11,2,0)*IF(K13&gt;44,44,K13)/44*(IF(J13&gt;15,15,J13))/15,0),0)</f>
        <v>0</v>
      </c>
      <c r="S13" s="89">
        <f>IFERROR(ROUND(VLOOKUP(I13,Parámetros!$B$12:$C$18,2,0)*IF(K13&gt;44,44,K13)/44,0),0)</f>
        <v>0</v>
      </c>
      <c r="T13" s="83">
        <f t="shared" si="2"/>
        <v>0</v>
      </c>
      <c r="U13" s="87">
        <f t="shared" si="3"/>
        <v>0</v>
      </c>
      <c r="V13" s="88">
        <f>IFERROR(ROUND(VLOOKUP(I13,Parámetros!$B$21:$C$27,2,0)*IF(L13&gt;=60,1,0)*(IF(K13&gt;44,44,K13)/44),0),0)</f>
        <v>0</v>
      </c>
      <c r="W13" s="89">
        <f>IFERROR(ROUND(VLOOKUP(I13,Parámetros!$B$28:$C$34,2,0)*IF(L13&gt;=80,1,0)*(IF(K13&gt;44,44,K13)/44),0),0)</f>
        <v>0</v>
      </c>
      <c r="X13" s="79">
        <f t="shared" si="4"/>
        <v>0</v>
      </c>
      <c r="Y13" s="85">
        <f>ROUND(IF(K13&gt;=30,Parámetros!$C$37*IF(N13="Sí habilitado",1,0),Parámetros!$C$37*(IF('Planilla educadoras'!K13&gt;45,45,K13))/30*IF(N13="Sí habilitado",1,0)),0)</f>
        <v>0</v>
      </c>
      <c r="Z13" s="80">
        <f t="shared" si="5"/>
        <v>0</v>
      </c>
      <c r="AA13" s="50">
        <f t="shared" si="9"/>
        <v>0</v>
      </c>
      <c r="AD13" s="31">
        <f t="shared" si="0"/>
        <v>0</v>
      </c>
      <c r="AE13" s="93">
        <f t="shared" si="1"/>
        <v>0</v>
      </c>
      <c r="AF13" s="97" t="str" cm="1">
        <f t="array" ref="AF13">IF(SUMPRODUCT(--EXACT(AE13,$AF$3:AF12)),"",AE13)</f>
        <v/>
      </c>
      <c r="AG13" s="94">
        <f t="shared" si="7"/>
        <v>0</v>
      </c>
      <c r="AK13" s="15" t="s">
        <v>47</v>
      </c>
    </row>
    <row r="14" spans="1:38" x14ac:dyDescent="0.35">
      <c r="A14" s="47"/>
      <c r="B14" s="48"/>
      <c r="C14" s="65"/>
      <c r="D14" s="10"/>
      <c r="E14" s="73"/>
      <c r="F14" s="14"/>
      <c r="G14" s="71"/>
      <c r="H14" s="69"/>
      <c r="I14" s="60"/>
      <c r="J14" s="49"/>
      <c r="K14" s="49"/>
      <c r="L14" s="102"/>
      <c r="M14" s="24"/>
      <c r="N14" s="25"/>
      <c r="O14" s="79">
        <f>+Parámetros!$C$3*(IF('Planilla educadoras'!K14&gt;45,45,'Planilla educadoras'!K14))</f>
        <v>0</v>
      </c>
      <c r="P14" s="80">
        <f>ROUND(VLOOKUP(IF(J14&gt;15,15,J14),Parámetros!$E$6:$F$25,2,0)*O14,0)</f>
        <v>0</v>
      </c>
      <c r="Q14" s="87">
        <f t="shared" si="8"/>
        <v>0</v>
      </c>
      <c r="R14" s="88">
        <f>IFERROR(ROUND(VLOOKUP(I14,Parámetros!$B$5:$C$11,2,0)*IF(K14&gt;44,44,K14)/44*(IF(J14&gt;15,15,J14))/15,0),0)</f>
        <v>0</v>
      </c>
      <c r="S14" s="89">
        <f>IFERROR(ROUND(VLOOKUP(I14,Parámetros!$B$12:$C$18,2,0)*IF(K14&gt;44,44,K14)/44,0),0)</f>
        <v>0</v>
      </c>
      <c r="T14" s="83">
        <f t="shared" si="2"/>
        <v>0</v>
      </c>
      <c r="U14" s="87">
        <f t="shared" si="3"/>
        <v>0</v>
      </c>
      <c r="V14" s="88">
        <f>IFERROR(ROUND(VLOOKUP(I14,Parámetros!$B$21:$C$27,2,0)*IF(L14&gt;=60,1,0)*(IF(K14&gt;44,44,K14)/44),0),0)</f>
        <v>0</v>
      </c>
      <c r="W14" s="89">
        <f>IFERROR(ROUND(VLOOKUP(I14,Parámetros!$B$28:$C$34,2,0)*IF(L14&gt;=80,1,0)*(IF(K14&gt;44,44,K14)/44),0),0)</f>
        <v>0</v>
      </c>
      <c r="X14" s="79">
        <f t="shared" si="4"/>
        <v>0</v>
      </c>
      <c r="Y14" s="85">
        <f>ROUND(IF(K14&gt;=30,Parámetros!$C$37*IF(N14="Sí habilitado",1,0),Parámetros!$C$37*(IF('Planilla educadoras'!K14&gt;45,45,K14))/30*IF(N14="Sí habilitado",1,0)),0)</f>
        <v>0</v>
      </c>
      <c r="Z14" s="80">
        <f t="shared" si="5"/>
        <v>0</v>
      </c>
      <c r="AA14" s="50">
        <f t="shared" si="9"/>
        <v>0</v>
      </c>
      <c r="AD14" s="31">
        <f t="shared" si="0"/>
        <v>0</v>
      </c>
      <c r="AE14" s="93">
        <f t="shared" si="1"/>
        <v>0</v>
      </c>
      <c r="AF14" s="97" t="str" cm="1">
        <f t="array" ref="AF14">IF(SUMPRODUCT(--EXACT(AE14,$AF$3:AF13)),"",AE14)</f>
        <v/>
      </c>
      <c r="AG14" s="94">
        <f t="shared" si="7"/>
        <v>0</v>
      </c>
      <c r="AK14" s="15" t="s">
        <v>48</v>
      </c>
    </row>
    <row r="15" spans="1:38" x14ac:dyDescent="0.35">
      <c r="A15" s="47"/>
      <c r="B15" s="48"/>
      <c r="C15" s="65"/>
      <c r="D15" s="10"/>
      <c r="E15" s="73"/>
      <c r="F15" s="14"/>
      <c r="G15" s="71"/>
      <c r="H15" s="69"/>
      <c r="I15" s="60"/>
      <c r="J15" s="49"/>
      <c r="K15" s="49"/>
      <c r="L15" s="102"/>
      <c r="M15" s="24"/>
      <c r="N15" s="25"/>
      <c r="O15" s="79">
        <f>+Parámetros!$C$3*(IF('Planilla educadoras'!K15&gt;45,45,'Planilla educadoras'!K15))</f>
        <v>0</v>
      </c>
      <c r="P15" s="80">
        <f>ROUND(VLOOKUP(IF(J15&gt;15,15,J15),Parámetros!$E$6:$F$25,2,0)*O15,0)</f>
        <v>0</v>
      </c>
      <c r="Q15" s="87">
        <f t="shared" si="8"/>
        <v>0</v>
      </c>
      <c r="R15" s="88">
        <f>IFERROR(ROUND(VLOOKUP(I15,Parámetros!$B$5:$C$11,2,0)*IF(K15&gt;44,44,K15)/44*(IF(J15&gt;15,15,J15))/15,0),0)</f>
        <v>0</v>
      </c>
      <c r="S15" s="89">
        <f>IFERROR(ROUND(VLOOKUP(I15,Parámetros!$B$12:$C$18,2,0)*IF(K15&gt;44,44,K15)/44,0),0)</f>
        <v>0</v>
      </c>
      <c r="T15" s="83">
        <f t="shared" si="2"/>
        <v>0</v>
      </c>
      <c r="U15" s="87">
        <f t="shared" si="3"/>
        <v>0</v>
      </c>
      <c r="V15" s="88">
        <f>IFERROR(ROUND(VLOOKUP(I15,Parámetros!$B$21:$C$27,2,0)*IF(L15&gt;=60,1,0)*(IF(K15&gt;44,44,K15)/44),0),0)</f>
        <v>0</v>
      </c>
      <c r="W15" s="89">
        <f>IFERROR(ROUND(VLOOKUP(I15,Parámetros!$B$28:$C$34,2,0)*IF(L15&gt;=80,1,0)*(IF(K15&gt;44,44,K15)/44),0),0)</f>
        <v>0</v>
      </c>
      <c r="X15" s="79">
        <f t="shared" si="4"/>
        <v>0</v>
      </c>
      <c r="Y15" s="85">
        <f>ROUND(IF(K15&gt;=30,Parámetros!$C$37*IF(N15="Sí habilitado",1,0),Parámetros!$C$37*(IF('Planilla educadoras'!K15&gt;45,45,K15))/30*IF(N15="Sí habilitado",1,0)),0)</f>
        <v>0</v>
      </c>
      <c r="Z15" s="80">
        <f t="shared" si="5"/>
        <v>0</v>
      </c>
      <c r="AA15" s="50">
        <f t="shared" si="9"/>
        <v>0</v>
      </c>
      <c r="AD15" s="31">
        <f t="shared" si="0"/>
        <v>0</v>
      </c>
      <c r="AE15" s="93">
        <f t="shared" si="1"/>
        <v>0</v>
      </c>
      <c r="AF15" s="97" t="str" cm="1">
        <f t="array" ref="AF15">IF(SUMPRODUCT(--EXACT(AE15,$AF$3:AF14)),"",AE15)</f>
        <v/>
      </c>
      <c r="AG15" s="94">
        <f t="shared" si="7"/>
        <v>0</v>
      </c>
    </row>
    <row r="16" spans="1:38" ht="15" thickBot="1" x14ac:dyDescent="0.4">
      <c r="A16" s="47"/>
      <c r="B16" s="48"/>
      <c r="C16" s="65"/>
      <c r="D16" s="10"/>
      <c r="E16" s="73"/>
      <c r="F16" s="14"/>
      <c r="G16" s="71"/>
      <c r="H16" s="69"/>
      <c r="I16" s="60"/>
      <c r="J16" s="49"/>
      <c r="K16" s="49"/>
      <c r="L16" s="102"/>
      <c r="M16" s="24"/>
      <c r="N16" s="25"/>
      <c r="O16" s="79">
        <f>+Parámetros!$C$3*(IF('Planilla educadoras'!K16&gt;45,45,'Planilla educadoras'!K16))</f>
        <v>0</v>
      </c>
      <c r="P16" s="80">
        <f>ROUND(VLOOKUP(IF(J16&gt;15,15,J16),Parámetros!$E$6:$F$25,2,0)*O16,0)</f>
        <v>0</v>
      </c>
      <c r="Q16" s="87">
        <f>+P16</f>
        <v>0</v>
      </c>
      <c r="R16" s="88">
        <f>IFERROR(ROUND(VLOOKUP(I16,Parámetros!$B$5:$C$11,2,0)*IF(K16&gt;44,44,K16)/44*(IF(J16&gt;15,15,J16))/15,0),0)</f>
        <v>0</v>
      </c>
      <c r="S16" s="89">
        <f>IFERROR(ROUND(VLOOKUP(I16,Parámetros!$B$12:$C$18,2,0)*IF(K16&gt;44,44,K16)/44,0),0)</f>
        <v>0</v>
      </c>
      <c r="T16" s="83">
        <f t="shared" si="2"/>
        <v>0</v>
      </c>
      <c r="U16" s="87">
        <f t="shared" si="3"/>
        <v>0</v>
      </c>
      <c r="V16" s="88">
        <f>IFERROR(ROUND(VLOOKUP(I16,Parámetros!$B$21:$C$27,2,0)*IF(L16&gt;=60,1,0)*(IF(K16&gt;44,44,K16)/44),0),0)</f>
        <v>0</v>
      </c>
      <c r="W16" s="89">
        <f>IFERROR(ROUND(VLOOKUP(I16,Parámetros!$B$28:$C$34,2,0)*IF(L16&gt;=80,1,0)*(IF(K16&gt;44,44,K16)/44),0),0)</f>
        <v>0</v>
      </c>
      <c r="X16" s="79">
        <f t="shared" si="4"/>
        <v>0</v>
      </c>
      <c r="Y16" s="85">
        <f>ROUND(IF(K16&gt;=30,Parámetros!$C$37*IF(N16="Sí habilitado",1,0),Parámetros!$C$37*(IF('Planilla educadoras'!K16&gt;45,45,K16))/30*IF(N16="Sí habilitado",1,0)),0)</f>
        <v>0</v>
      </c>
      <c r="Z16" s="80">
        <f t="shared" si="5"/>
        <v>0</v>
      </c>
      <c r="AA16" s="50">
        <f t="shared" si="9"/>
        <v>0</v>
      </c>
      <c r="AD16" s="31">
        <f t="shared" si="0"/>
        <v>0</v>
      </c>
      <c r="AE16" s="93">
        <f t="shared" si="1"/>
        <v>0</v>
      </c>
      <c r="AF16" s="97" t="str" cm="1">
        <f t="array" ref="AF16">IF(SUMPRODUCT(--EXACT(AE16,$AF$3:AF15)),"",AE16)</f>
        <v/>
      </c>
      <c r="AG16" s="94">
        <f t="shared" si="7"/>
        <v>0</v>
      </c>
      <c r="AK16" s="58" t="s">
        <v>19</v>
      </c>
      <c r="AL16" s="58"/>
    </row>
    <row r="17" spans="1:37" ht="15" thickTop="1" x14ac:dyDescent="0.35">
      <c r="A17" s="47"/>
      <c r="B17" s="48"/>
      <c r="C17" s="65"/>
      <c r="D17" s="10"/>
      <c r="E17" s="73"/>
      <c r="F17" s="14"/>
      <c r="G17" s="71"/>
      <c r="H17" s="69"/>
      <c r="I17" s="60"/>
      <c r="J17" s="49"/>
      <c r="K17" s="49"/>
      <c r="L17" s="102"/>
      <c r="M17" s="24"/>
      <c r="N17" s="25"/>
      <c r="O17" s="79">
        <f>+Parámetros!$C$3*(IF('Planilla educadoras'!K17&gt;45,45,'Planilla educadoras'!K17))</f>
        <v>0</v>
      </c>
      <c r="P17" s="80">
        <f>ROUND(VLOOKUP(IF(J17&gt;15,15,J17),Parámetros!$E$6:$F$25,2,0)*O17,0)</f>
        <v>0</v>
      </c>
      <c r="Q17" s="87">
        <f t="shared" si="8"/>
        <v>0</v>
      </c>
      <c r="R17" s="88">
        <f>IFERROR(ROUND(VLOOKUP(I17,Parámetros!$B$5:$C$11,2,0)*IF(K17&gt;44,44,K17)/44*(IF(J17&gt;15,15,J17))/15,0),0)</f>
        <v>0</v>
      </c>
      <c r="S17" s="89">
        <f>IFERROR(ROUND(VLOOKUP(I17,Parámetros!$B$12:$C$18,2,0)*IF(K17&gt;44,44,K17)/44,0),0)</f>
        <v>0</v>
      </c>
      <c r="T17" s="83">
        <f t="shared" si="2"/>
        <v>0</v>
      </c>
      <c r="U17" s="87">
        <f t="shared" si="3"/>
        <v>0</v>
      </c>
      <c r="V17" s="88">
        <f>IFERROR(ROUND(VLOOKUP(I17,Parámetros!$B$21:$C$27,2,0)*IF(L17&gt;=60,1,0)*(IF(K17&gt;44,44,K17)/44),0),0)</f>
        <v>0</v>
      </c>
      <c r="W17" s="89">
        <f>IFERROR(ROUND(VLOOKUP(I17,Parámetros!$B$28:$C$34,2,0)*IF(L17&gt;=80,1,0)*(IF(K17&gt;44,44,K17)/44),0),0)</f>
        <v>0</v>
      </c>
      <c r="X17" s="79">
        <f t="shared" si="4"/>
        <v>0</v>
      </c>
      <c r="Y17" s="85">
        <f>ROUND(IF(K17&gt;=30,Parámetros!$C$37*IF(N17="Sí habilitado",1,0),Parámetros!$C$37*(IF('Planilla educadoras'!K17&gt;45,45,K17))/30*IF(N17="Sí habilitado",1,0)),0)</f>
        <v>0</v>
      </c>
      <c r="Z17" s="80">
        <f t="shared" si="5"/>
        <v>0</v>
      </c>
      <c r="AA17" s="50">
        <f t="shared" si="9"/>
        <v>0</v>
      </c>
      <c r="AD17" s="31">
        <f t="shared" si="0"/>
        <v>0</v>
      </c>
      <c r="AE17" s="93">
        <f t="shared" si="1"/>
        <v>0</v>
      </c>
      <c r="AF17" s="97" t="str" cm="1">
        <f t="array" ref="AF17">IF(SUMPRODUCT(--EXACT(AE17,$AF$3:AF16)),"",AE17)</f>
        <v/>
      </c>
      <c r="AG17" s="94">
        <f t="shared" si="7"/>
        <v>0</v>
      </c>
      <c r="AK17" s="15" t="s">
        <v>49</v>
      </c>
    </row>
    <row r="18" spans="1:37" x14ac:dyDescent="0.35">
      <c r="A18" s="47"/>
      <c r="B18" s="48"/>
      <c r="C18" s="65"/>
      <c r="D18" s="10"/>
      <c r="E18" s="73"/>
      <c r="F18" s="14"/>
      <c r="G18" s="71"/>
      <c r="H18" s="69"/>
      <c r="I18" s="60"/>
      <c r="J18" s="49"/>
      <c r="K18" s="49"/>
      <c r="L18" s="102"/>
      <c r="M18" s="24"/>
      <c r="N18" s="25"/>
      <c r="O18" s="79">
        <f>+Parámetros!$C$3*(IF('Planilla educadoras'!K18&gt;45,45,'Planilla educadoras'!K18))</f>
        <v>0</v>
      </c>
      <c r="P18" s="80">
        <f>ROUND(VLOOKUP(IF(J18&gt;15,15,J18),Parámetros!$E$6:$F$25,2,0)*O18,0)</f>
        <v>0</v>
      </c>
      <c r="Q18" s="87">
        <f t="shared" si="8"/>
        <v>0</v>
      </c>
      <c r="R18" s="88">
        <f>IFERROR(ROUND(VLOOKUP(I18,Parámetros!$B$5:$C$11,2,0)*IF(K18&gt;44,44,K18)/44*(IF(J18&gt;15,15,J18))/15,0),0)</f>
        <v>0</v>
      </c>
      <c r="S18" s="89">
        <f>IFERROR(ROUND(VLOOKUP(I18,Parámetros!$B$12:$C$18,2,0)*IF(K18&gt;44,44,K18)/44,0),0)</f>
        <v>0</v>
      </c>
      <c r="T18" s="83">
        <f t="shared" si="2"/>
        <v>0</v>
      </c>
      <c r="U18" s="87">
        <f t="shared" si="3"/>
        <v>0</v>
      </c>
      <c r="V18" s="88">
        <f>IFERROR(ROUND(VLOOKUP(I18,Parámetros!$B$21:$C$27,2,0)*IF(L18&gt;=60,1,0)*(IF(K18&gt;44,44,K18)/44),0),0)</f>
        <v>0</v>
      </c>
      <c r="W18" s="89">
        <f>IFERROR(ROUND(VLOOKUP(I18,Parámetros!$B$28:$C$34,2,0)*IF(L18&gt;=80,1,0)*(IF(K18&gt;44,44,K18)/44),0),0)</f>
        <v>0</v>
      </c>
      <c r="X18" s="79">
        <f t="shared" si="4"/>
        <v>0</v>
      </c>
      <c r="Y18" s="85">
        <f>ROUND(IF(K18&gt;=30,Parámetros!$C$37*IF(N18="Sí habilitado",1,0),Parámetros!$C$37*(IF('Planilla educadoras'!K18&gt;45,45,K18))/30*IF(N18="Sí habilitado",1,0)),0)</f>
        <v>0</v>
      </c>
      <c r="Z18" s="80">
        <f t="shared" si="5"/>
        <v>0</v>
      </c>
      <c r="AA18" s="50">
        <f t="shared" si="9"/>
        <v>0</v>
      </c>
      <c r="AD18" s="31">
        <f t="shared" si="0"/>
        <v>0</v>
      </c>
      <c r="AE18" s="93">
        <f t="shared" si="1"/>
        <v>0</v>
      </c>
      <c r="AF18" s="97" t="str" cm="1">
        <f t="array" ref="AF18">IF(SUMPRODUCT(--EXACT(AE18,$AF$3:AF17)),"",AE18)</f>
        <v/>
      </c>
      <c r="AG18" s="94">
        <f t="shared" si="7"/>
        <v>0</v>
      </c>
      <c r="AK18" s="15" t="s">
        <v>50</v>
      </c>
    </row>
    <row r="19" spans="1:37" x14ac:dyDescent="0.35">
      <c r="A19" s="47"/>
      <c r="B19" s="48"/>
      <c r="C19" s="65"/>
      <c r="D19" s="10"/>
      <c r="E19" s="73"/>
      <c r="F19" s="14"/>
      <c r="G19" s="71"/>
      <c r="H19" s="69"/>
      <c r="I19" s="60"/>
      <c r="J19" s="49"/>
      <c r="K19" s="49"/>
      <c r="L19" s="102"/>
      <c r="M19" s="24"/>
      <c r="N19" s="25"/>
      <c r="O19" s="79">
        <f>+Parámetros!$C$3*(IF('Planilla educadoras'!K19&gt;45,45,'Planilla educadoras'!K19))</f>
        <v>0</v>
      </c>
      <c r="P19" s="80">
        <f>ROUND(VLOOKUP(IF(J19&gt;15,15,J19),Parámetros!$E$6:$F$25,2,0)*O19,0)</f>
        <v>0</v>
      </c>
      <c r="Q19" s="87">
        <f t="shared" si="8"/>
        <v>0</v>
      </c>
      <c r="R19" s="88">
        <f>IFERROR(ROUND(VLOOKUP(I19,Parámetros!$B$5:$C$11,2,0)*IF(K19&gt;44,44,K19)/44*(IF(J19&gt;15,15,J19))/15,0),0)</f>
        <v>0</v>
      </c>
      <c r="S19" s="89">
        <f>IFERROR(ROUND(VLOOKUP(I19,Parámetros!$B$12:$C$18,2,0)*IF(K19&gt;44,44,K19)/44,0),0)</f>
        <v>0</v>
      </c>
      <c r="T19" s="83">
        <f t="shared" si="2"/>
        <v>0</v>
      </c>
      <c r="U19" s="87">
        <f t="shared" si="3"/>
        <v>0</v>
      </c>
      <c r="V19" s="88">
        <f>IFERROR(ROUND(VLOOKUP(I19,Parámetros!$B$21:$C$27,2,0)*IF(L19&gt;=60,1,0)*(IF(K19&gt;44,44,K19)/44),0),0)</f>
        <v>0</v>
      </c>
      <c r="W19" s="89">
        <f>IFERROR(ROUND(VLOOKUP(I19,Parámetros!$B$28:$C$34,2,0)*IF(L19&gt;=80,1,0)*(IF(K19&gt;44,44,K19)/44),0),0)</f>
        <v>0</v>
      </c>
      <c r="X19" s="79">
        <f t="shared" si="4"/>
        <v>0</v>
      </c>
      <c r="Y19" s="85">
        <f>ROUND(IF(K19&gt;=30,Parámetros!$C$37*IF(N19="Sí habilitado",1,0),Parámetros!$C$37*(IF('Planilla educadoras'!K19&gt;45,45,K19))/30*IF(N19="Sí habilitado",1,0)),0)</f>
        <v>0</v>
      </c>
      <c r="Z19" s="80">
        <f t="shared" si="5"/>
        <v>0</v>
      </c>
      <c r="AA19" s="50">
        <f t="shared" si="9"/>
        <v>0</v>
      </c>
      <c r="AD19" s="31">
        <f t="shared" si="0"/>
        <v>0</v>
      </c>
      <c r="AE19" s="93">
        <f t="shared" si="1"/>
        <v>0</v>
      </c>
      <c r="AF19" s="97" t="str" cm="1">
        <f t="array" ref="AF19">IF(SUMPRODUCT(--EXACT(AE19,$AF$3:AF18)),"",AE19)</f>
        <v/>
      </c>
      <c r="AG19" s="94">
        <f t="shared" si="7"/>
        <v>0</v>
      </c>
    </row>
    <row r="20" spans="1:37" x14ac:dyDescent="0.35">
      <c r="A20" s="47"/>
      <c r="B20" s="48"/>
      <c r="C20" s="65"/>
      <c r="D20" s="10"/>
      <c r="E20" s="73"/>
      <c r="F20" s="14"/>
      <c r="G20" s="71"/>
      <c r="H20" s="69"/>
      <c r="I20" s="60"/>
      <c r="J20" s="49"/>
      <c r="K20" s="49"/>
      <c r="L20" s="102"/>
      <c r="M20" s="24"/>
      <c r="N20" s="25"/>
      <c r="O20" s="79">
        <f>+Parámetros!$C$3*(IF('Planilla educadoras'!K20&gt;45,45,'Planilla educadoras'!K20))</f>
        <v>0</v>
      </c>
      <c r="P20" s="80">
        <f>ROUND(VLOOKUP(IF(J20&gt;15,15,J20),Parámetros!$E$6:$F$25,2,0)*O20,0)</f>
        <v>0</v>
      </c>
      <c r="Q20" s="87">
        <f t="shared" si="8"/>
        <v>0</v>
      </c>
      <c r="R20" s="88">
        <f>IFERROR(ROUND(VLOOKUP(I20,Parámetros!$B$5:$C$11,2,0)*IF(K20&gt;44,44,K20)/44*(IF(J20&gt;15,15,J20))/15,0),0)</f>
        <v>0</v>
      </c>
      <c r="S20" s="89">
        <f>IFERROR(ROUND(VLOOKUP(I20,Parámetros!$B$12:$C$18,2,0)*IF(K20&gt;44,44,K20)/44,0),0)</f>
        <v>0</v>
      </c>
      <c r="T20" s="83">
        <f t="shared" si="2"/>
        <v>0</v>
      </c>
      <c r="U20" s="87">
        <f t="shared" si="3"/>
        <v>0</v>
      </c>
      <c r="V20" s="88">
        <f>IFERROR(ROUND(VLOOKUP(I20,Parámetros!$B$21:$C$27,2,0)*IF(L20&gt;=60,1,0)*(IF(K20&gt;44,44,K20)/44),0),0)</f>
        <v>0</v>
      </c>
      <c r="W20" s="89">
        <f>IFERROR(ROUND(VLOOKUP(I20,Parámetros!$B$28:$C$34,2,0)*IF(L20&gt;=80,1,0)*(IF(K20&gt;44,44,K20)/44),0),0)</f>
        <v>0</v>
      </c>
      <c r="X20" s="79">
        <f t="shared" si="4"/>
        <v>0</v>
      </c>
      <c r="Y20" s="85">
        <f>ROUND(IF(K20&gt;=30,Parámetros!$C$37*IF(N20="Sí habilitado",1,0),Parámetros!$C$37*(IF('Planilla educadoras'!K20&gt;45,45,K20))/30*IF(N20="Sí habilitado",1,0)),0)</f>
        <v>0</v>
      </c>
      <c r="Z20" s="80">
        <f t="shared" si="5"/>
        <v>0</v>
      </c>
      <c r="AA20" s="50">
        <f t="shared" si="9"/>
        <v>0</v>
      </c>
      <c r="AD20" s="31">
        <f t="shared" si="0"/>
        <v>0</v>
      </c>
      <c r="AE20" s="93">
        <f t="shared" si="1"/>
        <v>0</v>
      </c>
      <c r="AF20" s="97" t="str" cm="1">
        <f t="array" ref="AF20">IF(SUMPRODUCT(--EXACT(AE20,$AF$3:AF19)),"",AE20)</f>
        <v/>
      </c>
      <c r="AG20" s="94">
        <f t="shared" si="7"/>
        <v>0</v>
      </c>
    </row>
    <row r="21" spans="1:37" x14ac:dyDescent="0.35">
      <c r="A21" s="47"/>
      <c r="B21" s="48"/>
      <c r="C21" s="65"/>
      <c r="D21" s="10"/>
      <c r="E21" s="73"/>
      <c r="F21" s="14"/>
      <c r="G21" s="71"/>
      <c r="H21" s="69"/>
      <c r="I21" s="60"/>
      <c r="J21" s="49"/>
      <c r="K21" s="49"/>
      <c r="L21" s="102"/>
      <c r="M21" s="24"/>
      <c r="N21" s="25"/>
      <c r="O21" s="79">
        <f>+Parámetros!$C$3*(IF('Planilla educadoras'!K21&gt;45,45,'Planilla educadoras'!K21))</f>
        <v>0</v>
      </c>
      <c r="P21" s="80">
        <f>ROUND(VLOOKUP(IF(J21&gt;15,15,J21),Parámetros!$E$6:$F$25,2,0)*O21,0)</f>
        <v>0</v>
      </c>
      <c r="Q21" s="87">
        <f t="shared" si="8"/>
        <v>0</v>
      </c>
      <c r="R21" s="88">
        <f>IFERROR(ROUND(VLOOKUP(I21,Parámetros!$B$5:$C$11,2,0)*IF(K21&gt;44,44,K21)/44*(IF(J21&gt;15,15,J21))/15,0),0)</f>
        <v>0</v>
      </c>
      <c r="S21" s="89">
        <f>IFERROR(ROUND(VLOOKUP(I21,Parámetros!$B$12:$C$18,2,0)*IF(K21&gt;44,44,K21)/44,0),0)</f>
        <v>0</v>
      </c>
      <c r="T21" s="83">
        <f t="shared" si="2"/>
        <v>0</v>
      </c>
      <c r="U21" s="87">
        <f t="shared" si="3"/>
        <v>0</v>
      </c>
      <c r="V21" s="88">
        <f>IFERROR(ROUND(VLOOKUP(I21,Parámetros!$B$21:$C$27,2,0)*IF(L21&gt;=60,1,0)*(IF(K21&gt;44,44,K21)/44),0),0)</f>
        <v>0</v>
      </c>
      <c r="W21" s="89">
        <f>IFERROR(ROUND(VLOOKUP(I21,Parámetros!$B$28:$C$34,2,0)*IF(L21&gt;=80,1,0)*(IF(K21&gt;44,44,K21)/44),0),0)</f>
        <v>0</v>
      </c>
      <c r="X21" s="79">
        <f t="shared" si="4"/>
        <v>0</v>
      </c>
      <c r="Y21" s="85">
        <f>ROUND(IF(K21&gt;=30,Parámetros!$C$37*IF(N21="Sí habilitado",1,0),Parámetros!$C$37*(IF('Planilla educadoras'!K21&gt;45,45,K21))/30*IF(N21="Sí habilitado",1,0)),0)</f>
        <v>0</v>
      </c>
      <c r="Z21" s="80">
        <f t="shared" si="5"/>
        <v>0</v>
      </c>
      <c r="AA21" s="50">
        <f t="shared" si="9"/>
        <v>0</v>
      </c>
      <c r="AD21" s="31">
        <f t="shared" si="0"/>
        <v>0</v>
      </c>
      <c r="AE21" s="93">
        <f t="shared" si="1"/>
        <v>0</v>
      </c>
      <c r="AF21" s="97" t="str" cm="1">
        <f t="array" ref="AF21">IF(SUMPRODUCT(--EXACT(AE21,$AF$3:AF20)),"",AE21)</f>
        <v/>
      </c>
      <c r="AG21" s="94">
        <f t="shared" si="7"/>
        <v>0</v>
      </c>
    </row>
    <row r="22" spans="1:37" x14ac:dyDescent="0.35">
      <c r="A22" s="47"/>
      <c r="B22" s="48"/>
      <c r="C22" s="65"/>
      <c r="D22" s="10"/>
      <c r="E22" s="73"/>
      <c r="F22" s="14"/>
      <c r="G22" s="71"/>
      <c r="H22" s="69"/>
      <c r="I22" s="60"/>
      <c r="J22" s="49"/>
      <c r="K22" s="49"/>
      <c r="L22" s="102"/>
      <c r="M22" s="24"/>
      <c r="N22" s="25"/>
      <c r="O22" s="79">
        <f>+Parámetros!$C$3*(IF('Planilla educadoras'!K22&gt;45,45,'Planilla educadoras'!K22))</f>
        <v>0</v>
      </c>
      <c r="P22" s="80">
        <f>ROUND(VLOOKUP(IF(J22&gt;15,15,J22),Parámetros!$E$6:$F$25,2,0)*O22,0)</f>
        <v>0</v>
      </c>
      <c r="Q22" s="87">
        <f t="shared" si="8"/>
        <v>0</v>
      </c>
      <c r="R22" s="88">
        <f>IFERROR(ROUND(VLOOKUP(I22,Parámetros!$B$5:$C$11,2,0)*IF(K22&gt;44,44,K22)/44*(IF(J22&gt;15,15,J22))/15,0),0)</f>
        <v>0</v>
      </c>
      <c r="S22" s="89">
        <f>IFERROR(ROUND(VLOOKUP(I22,Parámetros!$B$12:$C$18,2,0)*IF(K22&gt;44,44,K22)/44,0),0)</f>
        <v>0</v>
      </c>
      <c r="T22" s="83">
        <f t="shared" si="2"/>
        <v>0</v>
      </c>
      <c r="U22" s="87">
        <f t="shared" si="3"/>
        <v>0</v>
      </c>
      <c r="V22" s="88">
        <f>IFERROR(ROUND(VLOOKUP(I22,Parámetros!$B$21:$C$27,2,0)*IF(L22&gt;=60,1,0)*(IF(K22&gt;44,44,K22)/44),0),0)</f>
        <v>0</v>
      </c>
      <c r="W22" s="89">
        <f>IFERROR(ROUND(VLOOKUP(I22,Parámetros!$B$28:$C$34,2,0)*IF(L22&gt;=80,1,0)*(IF(K22&gt;44,44,K22)/44),0),0)</f>
        <v>0</v>
      </c>
      <c r="X22" s="79">
        <f t="shared" si="4"/>
        <v>0</v>
      </c>
      <c r="Y22" s="85">
        <f>ROUND(IF(K22&gt;=30,Parámetros!$C$37*IF(N22="Sí habilitado",1,0),Parámetros!$C$37*(IF('Planilla educadoras'!K22&gt;45,45,K22))/30*IF(N22="Sí habilitado",1,0)),0)</f>
        <v>0</v>
      </c>
      <c r="Z22" s="80">
        <f t="shared" si="5"/>
        <v>0</v>
      </c>
      <c r="AA22" s="50">
        <f t="shared" si="9"/>
        <v>0</v>
      </c>
      <c r="AD22" s="31">
        <f t="shared" si="0"/>
        <v>0</v>
      </c>
      <c r="AE22" s="93">
        <f t="shared" si="1"/>
        <v>0</v>
      </c>
      <c r="AF22" s="97" t="str" cm="1">
        <f t="array" ref="AF22">IF(SUMPRODUCT(--EXACT(AE22,$AF$3:AF21)),"",AE22)</f>
        <v/>
      </c>
      <c r="AG22" s="94">
        <f t="shared" si="7"/>
        <v>0</v>
      </c>
    </row>
    <row r="23" spans="1:37" x14ac:dyDescent="0.35">
      <c r="A23" s="47"/>
      <c r="B23" s="48"/>
      <c r="C23" s="65"/>
      <c r="D23" s="10"/>
      <c r="E23" s="73"/>
      <c r="F23" s="14"/>
      <c r="G23" s="71"/>
      <c r="H23" s="69"/>
      <c r="I23" s="60"/>
      <c r="J23" s="49"/>
      <c r="K23" s="49"/>
      <c r="L23" s="102"/>
      <c r="M23" s="24"/>
      <c r="N23" s="25"/>
      <c r="O23" s="79">
        <f>+Parámetros!$C$3*(IF('Planilla educadoras'!K23&gt;45,45,'Planilla educadoras'!K23))</f>
        <v>0</v>
      </c>
      <c r="P23" s="80">
        <f>ROUND(VLOOKUP(IF(J23&gt;15,15,J23),Parámetros!$E$6:$F$25,2,0)*O23,0)</f>
        <v>0</v>
      </c>
      <c r="Q23" s="87">
        <f t="shared" si="8"/>
        <v>0</v>
      </c>
      <c r="R23" s="88">
        <f>IFERROR(ROUND(VLOOKUP(I23,Parámetros!$B$5:$C$11,2,0)*IF(K23&gt;44,44,K23)/44*(IF(J23&gt;15,15,J23))/15,0),0)</f>
        <v>0</v>
      </c>
      <c r="S23" s="89">
        <f>IFERROR(ROUND(VLOOKUP(I23,Parámetros!$B$12:$C$18,2,0)*IF(K23&gt;44,44,K23)/44,0),0)</f>
        <v>0</v>
      </c>
      <c r="T23" s="83">
        <f t="shared" si="2"/>
        <v>0</v>
      </c>
      <c r="U23" s="87">
        <f t="shared" si="3"/>
        <v>0</v>
      </c>
      <c r="V23" s="88">
        <f>IFERROR(ROUND(VLOOKUP(I23,Parámetros!$B$21:$C$27,2,0)*IF(L23&gt;=60,1,0)*(IF(K23&gt;44,44,K23)/44),0),0)</f>
        <v>0</v>
      </c>
      <c r="W23" s="89">
        <f>IFERROR(ROUND(VLOOKUP(I23,Parámetros!$B$28:$C$34,2,0)*IF(L23&gt;=80,1,0)*(IF(K23&gt;44,44,K23)/44),0),0)</f>
        <v>0</v>
      </c>
      <c r="X23" s="79">
        <f t="shared" si="4"/>
        <v>0</v>
      </c>
      <c r="Y23" s="85">
        <f>ROUND(IF(K23&gt;=30,Parámetros!$C$37*IF(N23="Sí habilitado",1,0),Parámetros!$C$37*(IF('Planilla educadoras'!K23&gt;45,45,K23))/30*IF(N23="Sí habilitado",1,0)),0)</f>
        <v>0</v>
      </c>
      <c r="Z23" s="80">
        <f t="shared" si="5"/>
        <v>0</v>
      </c>
      <c r="AA23" s="50">
        <f t="shared" si="9"/>
        <v>0</v>
      </c>
      <c r="AD23" s="31">
        <f t="shared" si="0"/>
        <v>0</v>
      </c>
      <c r="AE23" s="93">
        <f t="shared" si="1"/>
        <v>0</v>
      </c>
      <c r="AF23" s="97" t="str" cm="1">
        <f t="array" ref="AF23">IF(SUMPRODUCT(--EXACT(AE23,$AF$3:AF22)),"",AE23)</f>
        <v/>
      </c>
      <c r="AG23" s="94">
        <f t="shared" si="7"/>
        <v>0</v>
      </c>
    </row>
    <row r="24" spans="1:37" x14ac:dyDescent="0.35">
      <c r="A24" s="47"/>
      <c r="B24" s="48"/>
      <c r="C24" s="65"/>
      <c r="D24" s="10"/>
      <c r="E24" s="73"/>
      <c r="F24" s="14"/>
      <c r="G24" s="71"/>
      <c r="H24" s="69"/>
      <c r="I24" s="60"/>
      <c r="J24" s="49"/>
      <c r="K24" s="49"/>
      <c r="L24" s="102"/>
      <c r="M24" s="24"/>
      <c r="N24" s="25"/>
      <c r="O24" s="79">
        <f>+Parámetros!$C$3*(IF('Planilla educadoras'!K24&gt;45,45,'Planilla educadoras'!K24))</f>
        <v>0</v>
      </c>
      <c r="P24" s="80">
        <f>ROUND(VLOOKUP(IF(J24&gt;15,15,J24),Parámetros!$E$6:$F$25,2,0)*O24,0)</f>
        <v>0</v>
      </c>
      <c r="Q24" s="87">
        <f t="shared" si="8"/>
        <v>0</v>
      </c>
      <c r="R24" s="88">
        <f>IFERROR(ROUND(VLOOKUP(I24,Parámetros!$B$5:$C$11,2,0)*IF(K24&gt;44,44,K24)/44*(IF(J24&gt;15,15,J24))/15,0),0)</f>
        <v>0</v>
      </c>
      <c r="S24" s="89">
        <f>IFERROR(ROUND(VLOOKUP(I24,Parámetros!$B$12:$C$18,2,0)*IF(K24&gt;44,44,K24)/44,0),0)</f>
        <v>0</v>
      </c>
      <c r="T24" s="83">
        <f t="shared" si="2"/>
        <v>0</v>
      </c>
      <c r="U24" s="87">
        <f t="shared" si="3"/>
        <v>0</v>
      </c>
      <c r="V24" s="88">
        <f>IFERROR(ROUND(VLOOKUP(I24,Parámetros!$B$21:$C$27,2,0)*IF(L24&gt;=60,1,0)*(IF(K24&gt;44,44,K24)/44),0),0)</f>
        <v>0</v>
      </c>
      <c r="W24" s="89">
        <f>IFERROR(ROUND(VLOOKUP(I24,Parámetros!$B$28:$C$34,2,0)*IF(L24&gt;=80,1,0)*(IF(K24&gt;44,44,K24)/44),0),0)</f>
        <v>0</v>
      </c>
      <c r="X24" s="79">
        <f t="shared" si="4"/>
        <v>0</v>
      </c>
      <c r="Y24" s="85">
        <f>ROUND(IF(K24&gt;=30,Parámetros!$C$37*IF(N24="Sí habilitado",1,0),Parámetros!$C$37*(IF('Planilla educadoras'!K24&gt;45,45,K24))/30*IF(N24="Sí habilitado",1,0)),0)</f>
        <v>0</v>
      </c>
      <c r="Z24" s="80">
        <f t="shared" si="5"/>
        <v>0</v>
      </c>
      <c r="AA24" s="50">
        <f t="shared" si="9"/>
        <v>0</v>
      </c>
      <c r="AD24" s="31">
        <f t="shared" si="0"/>
        <v>0</v>
      </c>
      <c r="AE24" s="93">
        <f t="shared" si="1"/>
        <v>0</v>
      </c>
      <c r="AF24" s="97" t="str" cm="1">
        <f t="array" ref="AF24">IF(SUMPRODUCT(--EXACT(AE24,$AF$3:AF23)),"",AE24)</f>
        <v/>
      </c>
      <c r="AG24" s="94">
        <f t="shared" si="7"/>
        <v>0</v>
      </c>
    </row>
    <row r="25" spans="1:37" x14ac:dyDescent="0.35">
      <c r="A25" s="47"/>
      <c r="B25" s="48"/>
      <c r="C25" s="65"/>
      <c r="D25" s="10"/>
      <c r="E25" s="73"/>
      <c r="F25" s="14"/>
      <c r="G25" s="71"/>
      <c r="H25" s="69"/>
      <c r="I25" s="60"/>
      <c r="J25" s="49"/>
      <c r="K25" s="49"/>
      <c r="L25" s="102"/>
      <c r="M25" s="24"/>
      <c r="N25" s="25"/>
      <c r="O25" s="79">
        <f>+Parámetros!$C$3*(IF('Planilla educadoras'!K25&gt;45,45,'Planilla educadoras'!K25))</f>
        <v>0</v>
      </c>
      <c r="P25" s="80">
        <f>ROUND(VLOOKUP(IF(J25&gt;15,15,J25),Parámetros!$E$6:$F$25,2,0)*O25,0)</f>
        <v>0</v>
      </c>
      <c r="Q25" s="87">
        <f t="shared" si="8"/>
        <v>0</v>
      </c>
      <c r="R25" s="88">
        <f>IFERROR(ROUND(VLOOKUP(I25,Parámetros!$B$5:$C$11,2,0)*IF(K25&gt;44,44,K25)/44*(IF(J25&gt;15,15,J25))/15,0),0)</f>
        <v>0</v>
      </c>
      <c r="S25" s="89">
        <f>IFERROR(ROUND(VLOOKUP(I25,Parámetros!$B$12:$C$18,2,0)*IF(K25&gt;44,44,K25)/44,0),0)</f>
        <v>0</v>
      </c>
      <c r="T25" s="83">
        <f t="shared" si="2"/>
        <v>0</v>
      </c>
      <c r="U25" s="87">
        <f t="shared" si="3"/>
        <v>0</v>
      </c>
      <c r="V25" s="88">
        <f>IFERROR(ROUND(VLOOKUP(I25,Parámetros!$B$21:$C$27,2,0)*IF(L25&gt;=60,1,0)*(IF(K25&gt;44,44,K25)/44),0),0)</f>
        <v>0</v>
      </c>
      <c r="W25" s="89">
        <f>IFERROR(ROUND(VLOOKUP(I25,Parámetros!$B$28:$C$34,2,0)*IF(L25&gt;=80,1,0)*(IF(K25&gt;44,44,K25)/44),0),0)</f>
        <v>0</v>
      </c>
      <c r="X25" s="79">
        <f t="shared" si="4"/>
        <v>0</v>
      </c>
      <c r="Y25" s="85">
        <f>ROUND(IF(K25&gt;=30,Parámetros!$C$37*IF(N25="Sí habilitado",1,0),Parámetros!$C$37*(IF('Planilla educadoras'!K25&gt;45,45,K25))/30*IF(N25="Sí habilitado",1,0)),0)</f>
        <v>0</v>
      </c>
      <c r="Z25" s="80">
        <f t="shared" si="5"/>
        <v>0</v>
      </c>
      <c r="AA25" s="50">
        <f t="shared" si="9"/>
        <v>0</v>
      </c>
      <c r="AD25" s="31">
        <f t="shared" si="0"/>
        <v>0</v>
      </c>
      <c r="AE25" s="93">
        <f t="shared" si="1"/>
        <v>0</v>
      </c>
      <c r="AF25" s="97" t="str" cm="1">
        <f t="array" ref="AF25">IF(SUMPRODUCT(--EXACT(AE25,$AF$3:AF24)),"",AE25)</f>
        <v/>
      </c>
      <c r="AG25" s="94">
        <f t="shared" si="7"/>
        <v>0</v>
      </c>
    </row>
    <row r="26" spans="1:37" x14ac:dyDescent="0.35">
      <c r="A26" s="47"/>
      <c r="B26" s="48"/>
      <c r="C26" s="65"/>
      <c r="D26" s="10"/>
      <c r="E26" s="73"/>
      <c r="F26" s="14"/>
      <c r="G26" s="71"/>
      <c r="H26" s="69"/>
      <c r="I26" s="60"/>
      <c r="J26" s="49"/>
      <c r="K26" s="49"/>
      <c r="L26" s="102"/>
      <c r="M26" s="24"/>
      <c r="N26" s="25"/>
      <c r="O26" s="79">
        <f>+Parámetros!$C$3*(IF('Planilla educadoras'!K26&gt;45,45,'Planilla educadoras'!K26))</f>
        <v>0</v>
      </c>
      <c r="P26" s="80">
        <f>ROUND(VLOOKUP(IF(J26&gt;15,15,J26),Parámetros!$E$6:$F$25,2,0)*O26,0)</f>
        <v>0</v>
      </c>
      <c r="Q26" s="87">
        <f t="shared" si="8"/>
        <v>0</v>
      </c>
      <c r="R26" s="88">
        <f>IFERROR(ROUND(VLOOKUP(I26,Parámetros!$B$5:$C$11,2,0)*IF(K26&gt;44,44,K26)/44*(IF(J26&gt;15,15,J26))/15,0),0)</f>
        <v>0</v>
      </c>
      <c r="S26" s="89">
        <f>IFERROR(ROUND(VLOOKUP(I26,Parámetros!$B$12:$C$18,2,0)*IF(K26&gt;44,44,K26)/44,0),0)</f>
        <v>0</v>
      </c>
      <c r="T26" s="83">
        <f t="shared" si="2"/>
        <v>0</v>
      </c>
      <c r="U26" s="87">
        <f t="shared" si="3"/>
        <v>0</v>
      </c>
      <c r="V26" s="88">
        <f>IFERROR(ROUND(VLOOKUP(I26,Parámetros!$B$21:$C$27,2,0)*IF(L26&gt;=60,1,0)*(IF(K26&gt;44,44,K26)/44),0),0)</f>
        <v>0</v>
      </c>
      <c r="W26" s="89">
        <f>IFERROR(ROUND(VLOOKUP(I26,Parámetros!$B$28:$C$34,2,0)*IF(L26&gt;=80,1,0)*(IF(K26&gt;44,44,K26)/44),0),0)</f>
        <v>0</v>
      </c>
      <c r="X26" s="79">
        <f t="shared" si="4"/>
        <v>0</v>
      </c>
      <c r="Y26" s="85">
        <f>ROUND(IF(K26&gt;=30,Parámetros!$C$37*IF(N26="Sí habilitado",1,0),Parámetros!$C$37*(IF('Planilla educadoras'!K26&gt;45,45,K26))/30*IF(N26="Sí habilitado",1,0)),0)</f>
        <v>0</v>
      </c>
      <c r="Z26" s="80">
        <f t="shared" si="5"/>
        <v>0</v>
      </c>
      <c r="AA26" s="50">
        <f t="shared" si="9"/>
        <v>0</v>
      </c>
      <c r="AD26" s="31">
        <f t="shared" si="0"/>
        <v>0</v>
      </c>
      <c r="AE26" s="93">
        <f t="shared" si="1"/>
        <v>0</v>
      </c>
      <c r="AF26" s="97" t="str" cm="1">
        <f t="array" ref="AF26">IF(SUMPRODUCT(--EXACT(AE26,$AF$3:AF25)),"",AE26)</f>
        <v/>
      </c>
      <c r="AG26" s="94">
        <f t="shared" si="7"/>
        <v>0</v>
      </c>
    </row>
    <row r="27" spans="1:37" ht="15" thickBot="1" x14ac:dyDescent="0.4">
      <c r="A27" s="12"/>
      <c r="B27" s="19"/>
      <c r="C27" s="66"/>
      <c r="D27" s="12"/>
      <c r="E27" s="74"/>
      <c r="F27" s="19"/>
      <c r="G27" s="72"/>
      <c r="H27" s="70"/>
      <c r="I27" s="61"/>
      <c r="J27" s="26"/>
      <c r="K27" s="26"/>
      <c r="L27" s="103"/>
      <c r="M27" s="27"/>
      <c r="N27" s="28"/>
      <c r="O27" s="81">
        <f>+Parámetros!$C$3*(IF('Planilla educadoras'!K27&gt;45,45,'Planilla educadoras'!K27))</f>
        <v>0</v>
      </c>
      <c r="P27" s="82">
        <f>ROUND(VLOOKUP(IF(J27&gt;15,15,J27),Parámetros!$E$6:$F$25,2,0)*O27,0)</f>
        <v>0</v>
      </c>
      <c r="Q27" s="90">
        <f t="shared" si="8"/>
        <v>0</v>
      </c>
      <c r="R27" s="91">
        <f>IFERROR(ROUND(VLOOKUP(I27,Parámetros!$B$5:$C$11,2,0)*IF(K27&gt;44,44,K27)/44*(IF(J27&gt;15,15,J27))/15,0),0)</f>
        <v>0</v>
      </c>
      <c r="S27" s="92">
        <f>IFERROR(ROUND(VLOOKUP(I27,Parámetros!$B$12:$C$18,2,0)*IF(K27&gt;44,44,K27)/44,0),0)</f>
        <v>0</v>
      </c>
      <c r="T27" s="84">
        <f t="shared" si="2"/>
        <v>0</v>
      </c>
      <c r="U27" s="90">
        <f t="shared" si="3"/>
        <v>0</v>
      </c>
      <c r="V27" s="91">
        <f>IFERROR(ROUND(VLOOKUP(I27,Parámetros!$B$21:$C$27,2,0)*IF(L27&gt;=60,1,0)*(IF(K27&gt;44,44,K27)/44),0),0)</f>
        <v>0</v>
      </c>
      <c r="W27" s="92">
        <f>IFERROR(ROUND(VLOOKUP(I27,Parámetros!$B$28:$C$34,2,0)*IF(L27&gt;=80,1,0)*(IF(K27&gt;44,44,K27)/44),0),0)</f>
        <v>0</v>
      </c>
      <c r="X27" s="81">
        <f t="shared" si="4"/>
        <v>0</v>
      </c>
      <c r="Y27" s="86">
        <f>ROUND(IF(K27&gt;=30,Parámetros!$C$37*IF(N27="Sí habilitado",1,0),Parámetros!$C$37*(IF('Planilla educadoras'!K27&gt;45,45,K27))/30*IF(N27="Sí habilitado",1,0)),0)</f>
        <v>0</v>
      </c>
      <c r="Z27" s="82">
        <f t="shared" si="5"/>
        <v>0</v>
      </c>
      <c r="AA27" s="32">
        <f t="shared" si="9"/>
        <v>0</v>
      </c>
      <c r="AD27" s="50">
        <f t="shared" si="0"/>
        <v>0</v>
      </c>
      <c r="AE27" s="93">
        <f t="shared" si="1"/>
        <v>0</v>
      </c>
      <c r="AF27" s="98" t="str" cm="1">
        <f t="array" ref="AF27">IF(SUMPRODUCT(--EXACT(AE27,$AF$3:AF26)),"",AE27)</f>
        <v/>
      </c>
      <c r="AG27" s="95">
        <f t="shared" si="7"/>
        <v>0</v>
      </c>
    </row>
    <row r="28" spans="1:37" ht="52" customHeight="1" thickBot="1" x14ac:dyDescent="0.4">
      <c r="O28" s="108" t="s">
        <v>51</v>
      </c>
      <c r="P28" s="109"/>
      <c r="Q28" s="109"/>
      <c r="R28" s="109"/>
      <c r="S28" s="109"/>
      <c r="T28" s="109"/>
      <c r="U28" s="109"/>
      <c r="V28" s="109"/>
      <c r="W28" s="109"/>
      <c r="X28" s="109"/>
      <c r="Y28" s="109"/>
      <c r="Z28" s="109"/>
      <c r="AA28" s="110"/>
      <c r="AC28" s="67" t="s">
        <v>52</v>
      </c>
      <c r="AD28" s="96">
        <f>SUM(AD3:AD27)</f>
        <v>0</v>
      </c>
      <c r="AF28" s="67" t="s">
        <v>53</v>
      </c>
      <c r="AG28" s="96">
        <f>SUM(AG3:AG27)</f>
        <v>0</v>
      </c>
    </row>
    <row r="29" spans="1:37" x14ac:dyDescent="0.35">
      <c r="O29" s="78"/>
      <c r="P29" s="78"/>
      <c r="Q29" s="78"/>
      <c r="R29" s="78"/>
      <c r="S29" s="78"/>
      <c r="T29" s="78"/>
      <c r="U29" s="78"/>
      <c r="V29" s="78"/>
      <c r="W29" s="78"/>
      <c r="X29" s="78"/>
      <c r="Y29" s="78"/>
      <c r="Z29" s="78"/>
      <c r="AC29" s="76"/>
      <c r="AD29" s="77"/>
    </row>
    <row r="30" spans="1:37" ht="15.5" x14ac:dyDescent="0.35">
      <c r="H30" s="68" t="s">
        <v>54</v>
      </c>
    </row>
    <row r="31" spans="1:37" x14ac:dyDescent="0.35">
      <c r="H31" s="15" t="s">
        <v>55</v>
      </c>
      <c r="J31" s="101" t="s">
        <v>56</v>
      </c>
    </row>
    <row r="32" spans="1:37" x14ac:dyDescent="0.35">
      <c r="I32" s="57"/>
      <c r="J32" s="15"/>
    </row>
    <row r="33" spans="9:21" x14ac:dyDescent="0.35">
      <c r="I33" s="57"/>
      <c r="J33" s="75"/>
    </row>
    <row r="34" spans="9:21" x14ac:dyDescent="0.35">
      <c r="I34" s="57"/>
    </row>
    <row r="35" spans="9:21" x14ac:dyDescent="0.35">
      <c r="I35" s="57"/>
      <c r="J35" s="101"/>
    </row>
    <row r="36" spans="9:21" x14ac:dyDescent="0.35">
      <c r="I36" s="57"/>
      <c r="J36" s="15"/>
      <c r="M36" s="100"/>
    </row>
    <row r="37" spans="9:21" x14ac:dyDescent="0.35">
      <c r="I37" s="57"/>
      <c r="J37" s="15"/>
      <c r="M37" s="100"/>
    </row>
    <row r="38" spans="9:21" x14ac:dyDescent="0.35">
      <c r="I38" s="57"/>
      <c r="J38" s="15"/>
      <c r="U38" s="4"/>
    </row>
  </sheetData>
  <protectedRanges>
    <protectedRange sqref="AK3:AL10 A1:G1048576 J35:J1048576 K7:N1048576 H7:J30 H1:N6 H32:I1048576 J32:J33 I31:J31" name="Rango1"/>
  </protectedRanges>
  <autoFilter ref="A2:AG2" xr:uid="{80DC31E4-9BA5-4E6E-BD74-D7CB92CACB1D}"/>
  <mergeCells count="6">
    <mergeCell ref="AF1:AG1"/>
    <mergeCell ref="O28:AA28"/>
    <mergeCell ref="O1:Z1"/>
    <mergeCell ref="A1:C1"/>
    <mergeCell ref="H1:N1"/>
    <mergeCell ref="D1:G1"/>
  </mergeCells>
  <dataValidations count="3">
    <dataValidation type="list" allowBlank="1" showInputMessage="1" showErrorMessage="1" sqref="I3:I27" xr:uid="{2D167049-8524-4C6A-8F63-F02B2330600A}">
      <formula1>$AK$4:$AK$10</formula1>
    </dataValidation>
    <dataValidation type="list" allowBlank="1" showInputMessage="1" showErrorMessage="1" sqref="M3:M27" xr:uid="{D90DDCC7-5E01-4119-B635-BA858437449C}">
      <formula1>$AK$17:$AK$18</formula1>
    </dataValidation>
    <dataValidation type="list" allowBlank="1" showInputMessage="1" showErrorMessage="1" sqref="N3:N27" xr:uid="{B0F0B1E3-C196-4452-899E-F9037CC10948}">
      <formula1>$AK$13:$AK$14</formula1>
    </dataValidation>
  </dataValidations>
  <hyperlinks>
    <hyperlink ref="J31" r:id="rId1" xr:uid="{1C122DD4-7325-49C8-900F-17386AF90E61}"/>
  </hyperlinks>
  <pageMargins left="0.70866141732283472" right="0.70866141732283472" top="0.74803149606299213" bottom="0.74803149606299213" header="0.31496062992125984" footer="0.31496062992125984"/>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FE2D-6B14-48CA-A0D0-60352CE8F18C}">
  <dimension ref="A1:F41"/>
  <sheetViews>
    <sheetView zoomScale="70" zoomScaleNormal="70" workbookViewId="0">
      <selection activeCell="H41" sqref="H41"/>
    </sheetView>
  </sheetViews>
  <sheetFormatPr baseColWidth="10" defaultColWidth="11.453125" defaultRowHeight="14.5" x14ac:dyDescent="0.35"/>
  <cols>
    <col min="1" max="1" width="23.453125" customWidth="1"/>
    <col min="2" max="2" width="18" customWidth="1"/>
    <col min="6" max="6" width="23.453125" bestFit="1" customWidth="1"/>
  </cols>
  <sheetData>
    <row r="1" spans="1:6" ht="15" thickBot="1" x14ac:dyDescent="0.4">
      <c r="A1" s="41" t="s">
        <v>72</v>
      </c>
      <c r="B1" s="42"/>
      <c r="C1" s="43"/>
    </row>
    <row r="2" spans="1:6" ht="15" thickBot="1" x14ac:dyDescent="0.4">
      <c r="D2" s="105"/>
    </row>
    <row r="3" spans="1:6" ht="15" thickBot="1" x14ac:dyDescent="0.4">
      <c r="A3" s="34" t="s">
        <v>57</v>
      </c>
      <c r="B3" s="35"/>
      <c r="C3" s="36">
        <v>19329</v>
      </c>
      <c r="D3" s="99"/>
    </row>
    <row r="4" spans="1:6" ht="15" thickBot="1" x14ac:dyDescent="0.4"/>
    <row r="5" spans="1:6" x14ac:dyDescent="0.35">
      <c r="A5" s="117" t="s">
        <v>58</v>
      </c>
      <c r="B5" s="1" t="s">
        <v>39</v>
      </c>
      <c r="C5" s="37">
        <v>19119</v>
      </c>
      <c r="E5" s="8" t="s">
        <v>59</v>
      </c>
      <c r="F5" s="9" t="s">
        <v>60</v>
      </c>
    </row>
    <row r="6" spans="1:6" x14ac:dyDescent="0.35">
      <c r="A6" s="118"/>
      <c r="B6" s="2" t="s">
        <v>40</v>
      </c>
      <c r="C6" s="38">
        <v>19119</v>
      </c>
      <c r="E6" s="10">
        <v>0</v>
      </c>
      <c r="F6" s="11">
        <v>0</v>
      </c>
    </row>
    <row r="7" spans="1:6" x14ac:dyDescent="0.35">
      <c r="A7" s="118"/>
      <c r="B7" s="2" t="s">
        <v>41</v>
      </c>
      <c r="C7" s="38">
        <v>19119</v>
      </c>
      <c r="E7" s="10">
        <v>1</v>
      </c>
      <c r="F7" s="11">
        <v>3.3799999999999997E-2</v>
      </c>
    </row>
    <row r="8" spans="1:6" x14ac:dyDescent="0.35">
      <c r="A8" s="118"/>
      <c r="B8" s="2" t="s">
        <v>42</v>
      </c>
      <c r="C8" s="38">
        <v>63002</v>
      </c>
      <c r="E8" s="10">
        <v>2</v>
      </c>
      <c r="F8" s="11">
        <f>+F7+0.0333</f>
        <v>6.7099999999999993E-2</v>
      </c>
    </row>
    <row r="9" spans="1:6" x14ac:dyDescent="0.35">
      <c r="A9" s="118"/>
      <c r="B9" s="2" t="s">
        <v>43</v>
      </c>
      <c r="C9" s="38">
        <v>126795</v>
      </c>
      <c r="E9" s="10">
        <v>3</v>
      </c>
      <c r="F9" s="11">
        <f>+F8+0.0333</f>
        <v>0.10039999999999999</v>
      </c>
    </row>
    <row r="10" spans="1:6" x14ac:dyDescent="0.35">
      <c r="A10" s="118"/>
      <c r="B10" s="2" t="s">
        <v>44</v>
      </c>
      <c r="C10" s="38">
        <v>475346</v>
      </c>
      <c r="E10" s="10">
        <v>4</v>
      </c>
      <c r="F10" s="11">
        <f>+F9+0.0333</f>
        <v>0.13369999999999999</v>
      </c>
    </row>
    <row r="11" spans="1:6" ht="15" thickBot="1" x14ac:dyDescent="0.4">
      <c r="A11" s="119"/>
      <c r="B11" s="3" t="s">
        <v>45</v>
      </c>
      <c r="C11" s="39">
        <v>1022965</v>
      </c>
      <c r="E11" s="10">
        <v>5</v>
      </c>
      <c r="F11" s="11">
        <f>+F10+0.0333</f>
        <v>0.16699999999999998</v>
      </c>
    </row>
    <row r="12" spans="1:6" x14ac:dyDescent="0.35">
      <c r="A12" s="123" t="s">
        <v>61</v>
      </c>
      <c r="B12" s="2" t="s">
        <v>39</v>
      </c>
      <c r="C12" s="6">
        <v>0</v>
      </c>
      <c r="E12" s="10"/>
      <c r="F12" s="11"/>
    </row>
    <row r="13" spans="1:6" x14ac:dyDescent="0.35">
      <c r="A13" s="123"/>
      <c r="B13" s="2" t="s">
        <v>40</v>
      </c>
      <c r="C13" s="6">
        <v>0</v>
      </c>
      <c r="E13" s="10"/>
      <c r="F13" s="11"/>
    </row>
    <row r="14" spans="1:6" x14ac:dyDescent="0.35">
      <c r="A14" s="123"/>
      <c r="B14" s="2" t="s">
        <v>41</v>
      </c>
      <c r="C14" s="6">
        <v>0</v>
      </c>
      <c r="E14" s="10"/>
      <c r="F14" s="11"/>
    </row>
    <row r="15" spans="1:6" ht="15" thickBot="1" x14ac:dyDescent="0.4">
      <c r="A15" s="123"/>
      <c r="B15" s="2" t="s">
        <v>42</v>
      </c>
      <c r="C15" s="6">
        <v>0</v>
      </c>
      <c r="E15" s="10"/>
      <c r="F15" s="11"/>
    </row>
    <row r="16" spans="1:6" x14ac:dyDescent="0.35">
      <c r="A16" s="123"/>
      <c r="B16" s="2" t="s">
        <v>43</v>
      </c>
      <c r="C16" s="5">
        <v>131600</v>
      </c>
      <c r="E16" s="10">
        <v>6</v>
      </c>
      <c r="F16" s="11">
        <f>+F11+0.0333</f>
        <v>0.20029999999999998</v>
      </c>
    </row>
    <row r="17" spans="1:6" x14ac:dyDescent="0.35">
      <c r="A17" s="123"/>
      <c r="B17" s="2" t="s">
        <v>44</v>
      </c>
      <c r="C17" s="6">
        <v>182779</v>
      </c>
      <c r="E17" s="10">
        <v>7</v>
      </c>
      <c r="F17" s="11">
        <f t="shared" ref="F17:F25" si="0">+F16+0.0333</f>
        <v>0.23359999999999997</v>
      </c>
    </row>
    <row r="18" spans="1:6" ht="15" thickBot="1" x14ac:dyDescent="0.4">
      <c r="A18" s="124"/>
      <c r="B18" s="3" t="s">
        <v>45</v>
      </c>
      <c r="C18" s="7">
        <v>277823</v>
      </c>
      <c r="E18" s="10">
        <v>8</v>
      </c>
      <c r="F18" s="11">
        <f t="shared" si="0"/>
        <v>0.26689999999999997</v>
      </c>
    </row>
    <row r="19" spans="1:6" ht="15" thickBot="1" x14ac:dyDescent="0.4">
      <c r="A19" s="2"/>
      <c r="B19" s="4"/>
      <c r="E19" s="10">
        <v>9</v>
      </c>
      <c r="F19" s="11">
        <f t="shared" si="0"/>
        <v>0.30019999999999997</v>
      </c>
    </row>
    <row r="20" spans="1:6" ht="15" thickBot="1" x14ac:dyDescent="0.4">
      <c r="A20" s="40" t="s">
        <v>62</v>
      </c>
      <c r="B20" s="44"/>
      <c r="C20" s="45"/>
      <c r="E20" s="10">
        <v>10</v>
      </c>
      <c r="F20" s="11">
        <f t="shared" si="0"/>
        <v>0.33349999999999996</v>
      </c>
    </row>
    <row r="21" spans="1:6" x14ac:dyDescent="0.35">
      <c r="A21" s="125" t="s">
        <v>63</v>
      </c>
      <c r="B21" s="1" t="s">
        <v>39</v>
      </c>
      <c r="C21" s="37">
        <v>63936</v>
      </c>
      <c r="E21" s="10">
        <v>11</v>
      </c>
      <c r="F21" s="11">
        <f t="shared" si="0"/>
        <v>0.36679999999999996</v>
      </c>
    </row>
    <row r="22" spans="1:6" x14ac:dyDescent="0.35">
      <c r="A22" s="126"/>
      <c r="B22" s="2" t="s">
        <v>40</v>
      </c>
      <c r="C22" s="38">
        <v>63936</v>
      </c>
      <c r="E22" s="10">
        <v>12</v>
      </c>
      <c r="F22" s="11">
        <f t="shared" si="0"/>
        <v>0.40009999999999996</v>
      </c>
    </row>
    <row r="23" spans="1:6" x14ac:dyDescent="0.35">
      <c r="A23" s="126"/>
      <c r="B23" s="2" t="s">
        <v>41</v>
      </c>
      <c r="C23" s="38">
        <v>63936</v>
      </c>
      <c r="E23" s="10">
        <v>13</v>
      </c>
      <c r="F23" s="11">
        <f t="shared" si="0"/>
        <v>0.43339999999999995</v>
      </c>
    </row>
    <row r="24" spans="1:6" x14ac:dyDescent="0.35">
      <c r="A24" s="126"/>
      <c r="B24" s="2" t="s">
        <v>42</v>
      </c>
      <c r="C24" s="38">
        <v>63936</v>
      </c>
      <c r="E24" s="10">
        <v>14</v>
      </c>
      <c r="F24" s="11">
        <f t="shared" si="0"/>
        <v>0.46669999999999995</v>
      </c>
    </row>
    <row r="25" spans="1:6" ht="15" thickBot="1" x14ac:dyDescent="0.4">
      <c r="A25" s="126"/>
      <c r="B25" s="2" t="s">
        <v>43</v>
      </c>
      <c r="C25" s="38">
        <v>63936</v>
      </c>
      <c r="E25" s="12">
        <v>15</v>
      </c>
      <c r="F25" s="13">
        <f t="shared" si="0"/>
        <v>0.49999999999999994</v>
      </c>
    </row>
    <row r="26" spans="1:6" x14ac:dyDescent="0.35">
      <c r="A26" s="126"/>
      <c r="B26" s="2" t="s">
        <v>44</v>
      </c>
      <c r="C26" s="38">
        <v>63936</v>
      </c>
    </row>
    <row r="27" spans="1:6" ht="15" thickBot="1" x14ac:dyDescent="0.4">
      <c r="A27" s="127"/>
      <c r="B27" s="3" t="s">
        <v>45</v>
      </c>
      <c r="C27" s="39">
        <v>63936</v>
      </c>
    </row>
    <row r="28" spans="1:6" x14ac:dyDescent="0.35">
      <c r="A28" s="123" t="s">
        <v>64</v>
      </c>
      <c r="B28" s="1" t="s">
        <v>39</v>
      </c>
      <c r="C28" s="38">
        <v>0</v>
      </c>
    </row>
    <row r="29" spans="1:6" x14ac:dyDescent="0.35">
      <c r="A29" s="123"/>
      <c r="B29" s="2" t="s">
        <v>40</v>
      </c>
      <c r="C29" s="38">
        <v>0</v>
      </c>
    </row>
    <row r="30" spans="1:6" x14ac:dyDescent="0.35">
      <c r="A30" s="123"/>
      <c r="B30" s="2" t="s">
        <v>41</v>
      </c>
      <c r="C30" s="38">
        <v>0</v>
      </c>
    </row>
    <row r="31" spans="1:6" x14ac:dyDescent="0.35">
      <c r="A31" s="123"/>
      <c r="B31" s="2" t="s">
        <v>42</v>
      </c>
      <c r="C31" s="38">
        <v>0</v>
      </c>
    </row>
    <row r="32" spans="1:6" x14ac:dyDescent="0.35">
      <c r="A32" s="123"/>
      <c r="B32" s="2" t="s">
        <v>43</v>
      </c>
      <c r="C32" s="38">
        <v>87735</v>
      </c>
    </row>
    <row r="33" spans="1:3" x14ac:dyDescent="0.35">
      <c r="A33" s="123"/>
      <c r="B33" s="2" t="s">
        <v>44</v>
      </c>
      <c r="C33" s="38">
        <v>87735</v>
      </c>
    </row>
    <row r="34" spans="1:3" ht="15" thickBot="1" x14ac:dyDescent="0.4">
      <c r="A34" s="124"/>
      <c r="B34" s="3" t="s">
        <v>45</v>
      </c>
      <c r="C34" s="39">
        <v>87735</v>
      </c>
    </row>
    <row r="35" spans="1:3" x14ac:dyDescent="0.35">
      <c r="A35" s="2"/>
      <c r="B35" s="4"/>
    </row>
    <row r="36" spans="1:3" ht="15" thickBot="1" x14ac:dyDescent="0.4">
      <c r="A36" t="s">
        <v>71</v>
      </c>
      <c r="B36" s="33" t="s">
        <v>70</v>
      </c>
    </row>
    <row r="37" spans="1:3" x14ac:dyDescent="0.35">
      <c r="A37" s="120" t="s">
        <v>46</v>
      </c>
      <c r="B37" s="1" t="s">
        <v>65</v>
      </c>
      <c r="C37" s="5">
        <v>339621</v>
      </c>
    </row>
    <row r="38" spans="1:3" x14ac:dyDescent="0.35">
      <c r="A38" s="121"/>
      <c r="B38" s="2" t="s">
        <v>66</v>
      </c>
      <c r="C38" s="6">
        <v>113210</v>
      </c>
    </row>
    <row r="39" spans="1:3" x14ac:dyDescent="0.35">
      <c r="A39" s="121"/>
      <c r="B39" s="2" t="s">
        <v>67</v>
      </c>
      <c r="C39" s="6">
        <v>96757</v>
      </c>
    </row>
    <row r="40" spans="1:3" x14ac:dyDescent="0.35">
      <c r="A40" s="121"/>
      <c r="B40" s="2" t="s">
        <v>68</v>
      </c>
      <c r="C40" s="6">
        <v>32253</v>
      </c>
    </row>
    <row r="41" spans="1:3" ht="15" thickBot="1" x14ac:dyDescent="0.4">
      <c r="A41" s="122"/>
      <c r="B41" s="3" t="s">
        <v>69</v>
      </c>
      <c r="C41" s="7"/>
    </row>
  </sheetData>
  <mergeCells count="5">
    <mergeCell ref="A5:A11"/>
    <mergeCell ref="A37:A41"/>
    <mergeCell ref="A12:A18"/>
    <mergeCell ref="A28:A34"/>
    <mergeCell ref="A21:A27"/>
  </mergeCells>
  <hyperlinks>
    <hyperlink ref="B36" r:id="rId1" xr:uid="{1925B28C-863D-4E30-8DEF-10BD3BCBF3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37CD-1C77-4EBC-A458-0EF6FF4CD144}">
  <dimension ref="A1:J53"/>
  <sheetViews>
    <sheetView tabSelected="1" workbookViewId="0">
      <selection activeCell="N31" sqref="N31"/>
    </sheetView>
  </sheetViews>
  <sheetFormatPr baseColWidth="10" defaultRowHeight="14.5" x14ac:dyDescent="0.35"/>
  <cols>
    <col min="2" max="2" width="18.54296875" customWidth="1"/>
    <col min="6" max="6" width="15.7265625" customWidth="1"/>
  </cols>
  <sheetData>
    <row r="1" spans="1:10" ht="14.5" customHeight="1" x14ac:dyDescent="0.35">
      <c r="A1" s="128"/>
      <c r="B1" s="129" t="s">
        <v>73</v>
      </c>
      <c r="C1" s="129"/>
      <c r="D1" s="129"/>
      <c r="E1" s="129"/>
      <c r="F1" s="129"/>
      <c r="G1" s="129"/>
      <c r="H1" s="129"/>
      <c r="I1" s="129"/>
      <c r="J1" s="129"/>
    </row>
    <row r="2" spans="1:10" ht="24" customHeight="1" x14ac:dyDescent="0.35">
      <c r="A2" s="128"/>
      <c r="B2" s="129" t="s">
        <v>74</v>
      </c>
      <c r="C2" s="129"/>
      <c r="D2" s="129"/>
      <c r="E2" s="129"/>
      <c r="F2" s="129"/>
      <c r="G2" s="129"/>
      <c r="H2" s="129"/>
      <c r="I2" s="129"/>
      <c r="J2" s="129"/>
    </row>
    <row r="3" spans="1:10" ht="14.5" customHeight="1" x14ac:dyDescent="0.35">
      <c r="A3" s="128"/>
      <c r="B3" s="129" t="s">
        <v>75</v>
      </c>
      <c r="C3" s="129"/>
      <c r="D3" s="129"/>
      <c r="E3" s="129"/>
      <c r="F3" s="129"/>
      <c r="G3" s="129"/>
      <c r="H3" s="129"/>
      <c r="I3" s="129"/>
      <c r="J3" s="129"/>
    </row>
    <row r="4" spans="1:10" x14ac:dyDescent="0.35">
      <c r="A4" s="130"/>
      <c r="B4" s="130"/>
      <c r="C4" s="130"/>
      <c r="D4" s="130"/>
      <c r="E4" s="131" t="s">
        <v>76</v>
      </c>
      <c r="F4" s="131"/>
      <c r="G4" s="131"/>
      <c r="H4" s="132"/>
      <c r="I4" s="133"/>
      <c r="J4" s="134"/>
    </row>
    <row r="5" spans="1:10" ht="15" thickBot="1" x14ac:dyDescent="0.4">
      <c r="A5" s="135" t="s">
        <v>77</v>
      </c>
      <c r="B5" s="136" t="s">
        <v>78</v>
      </c>
      <c r="C5" s="136"/>
      <c r="D5" s="136"/>
      <c r="E5" s="136"/>
      <c r="F5" s="136"/>
      <c r="G5" s="136"/>
      <c r="H5" s="136"/>
      <c r="I5" s="136"/>
      <c r="J5" s="136"/>
    </row>
    <row r="6" spans="1:10" ht="15" thickTop="1" x14ac:dyDescent="0.35">
      <c r="A6" s="135"/>
      <c r="B6" s="135"/>
      <c r="C6" s="135"/>
      <c r="D6" s="135"/>
      <c r="E6" s="135"/>
      <c r="F6" s="135"/>
      <c r="G6" s="135"/>
      <c r="H6" s="135"/>
      <c r="I6" s="135"/>
      <c r="J6" s="135"/>
    </row>
    <row r="7" spans="1:10" x14ac:dyDescent="0.35">
      <c r="A7" s="135" t="s">
        <v>79</v>
      </c>
      <c r="B7" s="135" t="s">
        <v>80</v>
      </c>
      <c r="C7" s="133"/>
      <c r="D7" s="134"/>
      <c r="E7" s="134"/>
      <c r="F7" s="134"/>
      <c r="G7" s="134"/>
      <c r="H7" s="134"/>
      <c r="I7" s="134"/>
      <c r="J7" s="137"/>
    </row>
    <row r="8" spans="1:10" x14ac:dyDescent="0.35">
      <c r="A8" s="135" t="s">
        <v>81</v>
      </c>
      <c r="B8" s="135" t="s">
        <v>82</v>
      </c>
      <c r="C8" s="133"/>
      <c r="D8" s="134"/>
      <c r="E8" s="134"/>
      <c r="F8" s="134"/>
      <c r="G8" s="134"/>
      <c r="H8" s="134"/>
      <c r="I8" s="134"/>
      <c r="J8" s="137"/>
    </row>
    <row r="9" spans="1:10" x14ac:dyDescent="0.35">
      <c r="A9" s="135" t="s">
        <v>83</v>
      </c>
      <c r="B9" s="135" t="s">
        <v>84</v>
      </c>
      <c r="C9" s="133"/>
      <c r="D9" s="134"/>
      <c r="E9" s="134"/>
      <c r="F9" s="134"/>
      <c r="G9" s="134"/>
      <c r="H9" s="134"/>
      <c r="I9" s="134"/>
      <c r="J9" s="137"/>
    </row>
    <row r="10" spans="1:10" x14ac:dyDescent="0.35">
      <c r="A10" s="135" t="s">
        <v>85</v>
      </c>
      <c r="B10" s="138" t="s">
        <v>86</v>
      </c>
      <c r="C10" s="133"/>
      <c r="D10" s="134"/>
      <c r="E10" s="134"/>
      <c r="F10" s="134"/>
      <c r="G10" s="134"/>
      <c r="H10" s="134"/>
      <c r="I10" s="134"/>
      <c r="J10" s="137"/>
    </row>
    <row r="11" spans="1:10" x14ac:dyDescent="0.35">
      <c r="A11" s="135" t="s">
        <v>87</v>
      </c>
      <c r="B11" s="135" t="s">
        <v>88</v>
      </c>
      <c r="C11" s="133"/>
      <c r="D11" s="134"/>
      <c r="E11" s="134"/>
      <c r="F11" s="134"/>
      <c r="G11" s="134"/>
      <c r="H11" s="134"/>
      <c r="I11" s="134"/>
      <c r="J11" s="137"/>
    </row>
    <row r="12" spans="1:10" x14ac:dyDescent="0.35">
      <c r="A12" s="135"/>
      <c r="B12" s="135"/>
      <c r="C12" s="135"/>
      <c r="D12" s="135"/>
      <c r="E12" s="135"/>
      <c r="F12" s="135"/>
      <c r="G12" s="135"/>
      <c r="H12" s="135"/>
      <c r="I12" s="135"/>
      <c r="J12" s="135"/>
    </row>
    <row r="13" spans="1:10" ht="15" thickBot="1" x14ac:dyDescent="0.4">
      <c r="A13" s="135" t="s">
        <v>89</v>
      </c>
      <c r="B13" s="136" t="s">
        <v>90</v>
      </c>
      <c r="C13" s="136"/>
      <c r="D13" s="136"/>
      <c r="E13" s="136"/>
      <c r="F13" s="136"/>
      <c r="G13" s="136"/>
      <c r="H13" s="136"/>
      <c r="I13" s="136"/>
      <c r="J13" s="136"/>
    </row>
    <row r="14" spans="1:10" ht="15" thickTop="1" x14ac:dyDescent="0.35">
      <c r="A14" s="135"/>
      <c r="B14" s="135"/>
      <c r="C14" s="135"/>
      <c r="D14" s="135"/>
      <c r="E14" s="135"/>
      <c r="F14" s="135"/>
      <c r="G14" s="135"/>
      <c r="H14" s="135"/>
      <c r="I14" s="135"/>
      <c r="J14" s="135"/>
    </row>
    <row r="15" spans="1:10" x14ac:dyDescent="0.35">
      <c r="A15" s="135" t="s">
        <v>79</v>
      </c>
      <c r="B15" s="131" t="s">
        <v>91</v>
      </c>
      <c r="C15" s="131"/>
      <c r="D15" s="131"/>
      <c r="E15" s="131"/>
      <c r="F15" s="131"/>
      <c r="G15" s="132"/>
      <c r="H15" s="139"/>
      <c r="I15" s="140"/>
      <c r="J15" s="135"/>
    </row>
    <row r="16" spans="1:10" x14ac:dyDescent="0.35">
      <c r="A16" s="135" t="s">
        <v>92</v>
      </c>
      <c r="B16" s="131" t="s">
        <v>93</v>
      </c>
      <c r="C16" s="131"/>
      <c r="D16" s="131"/>
      <c r="E16" s="131"/>
      <c r="F16" s="131"/>
      <c r="G16" s="132"/>
      <c r="H16" s="139"/>
      <c r="I16" s="140"/>
      <c r="J16" s="135"/>
    </row>
    <row r="17" spans="1:10" x14ac:dyDescent="0.35">
      <c r="A17" s="135" t="s">
        <v>83</v>
      </c>
      <c r="B17" s="131" t="s">
        <v>94</v>
      </c>
      <c r="C17" s="131"/>
      <c r="D17" s="131"/>
      <c r="E17" s="131"/>
      <c r="F17" s="131"/>
      <c r="G17" s="132"/>
      <c r="H17" s="132"/>
      <c r="I17" s="140"/>
      <c r="J17" s="135"/>
    </row>
    <row r="18" spans="1:10" x14ac:dyDescent="0.35">
      <c r="A18" s="135"/>
      <c r="B18" s="135"/>
      <c r="C18" s="135"/>
      <c r="D18" s="135"/>
      <c r="E18" s="135"/>
      <c r="F18" s="135"/>
      <c r="G18" s="135"/>
      <c r="H18" s="135"/>
      <c r="I18" s="135"/>
      <c r="J18" s="135"/>
    </row>
    <row r="19" spans="1:10" ht="15" thickBot="1" x14ac:dyDescent="0.4">
      <c r="A19" s="135" t="s">
        <v>95</v>
      </c>
      <c r="B19" s="136" t="s">
        <v>96</v>
      </c>
      <c r="C19" s="136"/>
      <c r="D19" s="136"/>
      <c r="E19" s="136"/>
      <c r="F19" s="136"/>
      <c r="G19" s="136"/>
      <c r="H19" s="136"/>
      <c r="I19" s="136"/>
      <c r="J19" s="136"/>
    </row>
    <row r="20" spans="1:10" ht="15.5" thickTop="1" thickBot="1" x14ac:dyDescent="0.4">
      <c r="A20" s="135"/>
      <c r="B20" s="135"/>
      <c r="C20" s="135"/>
      <c r="D20" s="135"/>
      <c r="E20" s="135"/>
      <c r="F20" s="135"/>
      <c r="G20" s="135"/>
      <c r="H20" s="135"/>
      <c r="I20" s="135"/>
      <c r="J20" s="135"/>
    </row>
    <row r="21" spans="1:10" ht="58.5" thickBot="1" x14ac:dyDescent="0.4">
      <c r="A21" s="135"/>
      <c r="B21" s="141" t="s">
        <v>97</v>
      </c>
      <c r="C21" s="142"/>
      <c r="D21" s="143" t="s">
        <v>35</v>
      </c>
      <c r="E21" s="143" t="s">
        <v>12</v>
      </c>
      <c r="F21" s="144" t="s">
        <v>98</v>
      </c>
      <c r="G21" s="145" t="s">
        <v>99</v>
      </c>
      <c r="H21" s="146"/>
      <c r="I21" s="147"/>
      <c r="J21" s="148" t="s">
        <v>100</v>
      </c>
    </row>
    <row r="22" spans="1:10" x14ac:dyDescent="0.35">
      <c r="A22" s="135"/>
      <c r="B22" s="149"/>
      <c r="C22" s="150"/>
      <c r="D22" s="151"/>
      <c r="E22" s="152"/>
      <c r="F22" s="153"/>
      <c r="G22" s="154"/>
      <c r="H22" s="155"/>
      <c r="I22" s="155"/>
      <c r="J22" s="156"/>
    </row>
    <row r="23" spans="1:10" x14ac:dyDescent="0.35">
      <c r="A23" s="135"/>
      <c r="B23" s="157"/>
      <c r="C23" s="158"/>
      <c r="D23" s="159"/>
      <c r="E23" s="159"/>
      <c r="F23" s="160"/>
      <c r="G23" s="161"/>
      <c r="H23" s="134"/>
      <c r="I23" s="134"/>
      <c r="J23" s="162"/>
    </row>
    <row r="24" spans="1:10" x14ac:dyDescent="0.35">
      <c r="A24" s="135"/>
      <c r="B24" s="157"/>
      <c r="C24" s="158"/>
      <c r="D24" s="159"/>
      <c r="E24" s="159"/>
      <c r="F24" s="160"/>
      <c r="G24" s="161"/>
      <c r="H24" s="134"/>
      <c r="I24" s="134"/>
      <c r="J24" s="162"/>
    </row>
    <row r="25" spans="1:10" x14ac:dyDescent="0.35">
      <c r="A25" s="135"/>
      <c r="B25" s="157"/>
      <c r="C25" s="158"/>
      <c r="D25" s="159"/>
      <c r="E25" s="159"/>
      <c r="F25" s="160"/>
      <c r="G25" s="161"/>
      <c r="H25" s="134"/>
      <c r="I25" s="134"/>
      <c r="J25" s="162"/>
    </row>
    <row r="26" spans="1:10" x14ac:dyDescent="0.35">
      <c r="A26" s="135"/>
      <c r="B26" s="157"/>
      <c r="C26" s="158"/>
      <c r="D26" s="159"/>
      <c r="E26" s="159"/>
      <c r="F26" s="160"/>
      <c r="G26" s="161"/>
      <c r="H26" s="134"/>
      <c r="I26" s="134"/>
      <c r="J26" s="162"/>
    </row>
    <row r="27" spans="1:10" x14ac:dyDescent="0.35">
      <c r="A27" s="135"/>
      <c r="B27" s="157"/>
      <c r="C27" s="158"/>
      <c r="D27" s="159"/>
      <c r="E27" s="159"/>
      <c r="F27" s="160"/>
      <c r="G27" s="161"/>
      <c r="H27" s="134"/>
      <c r="I27" s="134"/>
      <c r="J27" s="162"/>
    </row>
    <row r="28" spans="1:10" x14ac:dyDescent="0.35">
      <c r="A28" s="135"/>
      <c r="B28" s="157"/>
      <c r="C28" s="158"/>
      <c r="D28" s="159"/>
      <c r="E28" s="159"/>
      <c r="F28" s="160"/>
      <c r="G28" s="161"/>
      <c r="H28" s="134"/>
      <c r="I28" s="134"/>
      <c r="J28" s="162"/>
    </row>
    <row r="29" spans="1:10" x14ac:dyDescent="0.35">
      <c r="A29" s="135"/>
      <c r="B29" s="157"/>
      <c r="C29" s="158"/>
      <c r="D29" s="159"/>
      <c r="E29" s="159"/>
      <c r="F29" s="160"/>
      <c r="G29" s="161"/>
      <c r="H29" s="134"/>
      <c r="I29" s="134"/>
      <c r="J29" s="162"/>
    </row>
    <row r="30" spans="1:10" x14ac:dyDescent="0.35">
      <c r="A30" s="135"/>
      <c r="B30" s="157"/>
      <c r="C30" s="158"/>
      <c r="D30" s="159"/>
      <c r="E30" s="159"/>
      <c r="F30" s="160"/>
      <c r="G30" s="161"/>
      <c r="H30" s="134"/>
      <c r="I30" s="134"/>
      <c r="J30" s="162"/>
    </row>
    <row r="31" spans="1:10" x14ac:dyDescent="0.35">
      <c r="A31" s="135"/>
      <c r="B31" s="157"/>
      <c r="C31" s="158"/>
      <c r="D31" s="159"/>
      <c r="E31" s="159"/>
      <c r="F31" s="160"/>
      <c r="G31" s="161"/>
      <c r="H31" s="134"/>
      <c r="I31" s="134"/>
      <c r="J31" s="162"/>
    </row>
    <row r="32" spans="1:10" x14ac:dyDescent="0.35">
      <c r="A32" s="135"/>
      <c r="B32" s="157"/>
      <c r="C32" s="158"/>
      <c r="D32" s="159"/>
      <c r="E32" s="159"/>
      <c r="F32" s="160"/>
      <c r="G32" s="161"/>
      <c r="H32" s="134"/>
      <c r="I32" s="134"/>
      <c r="J32" s="162"/>
    </row>
    <row r="33" spans="1:10" x14ac:dyDescent="0.35">
      <c r="A33" s="135"/>
      <c r="B33" s="157"/>
      <c r="C33" s="158"/>
      <c r="D33" s="159"/>
      <c r="E33" s="159"/>
      <c r="F33" s="160"/>
      <c r="G33" s="161"/>
      <c r="H33" s="134"/>
      <c r="I33" s="134"/>
      <c r="J33" s="162"/>
    </row>
    <row r="34" spans="1:10" x14ac:dyDescent="0.35">
      <c r="A34" s="135"/>
      <c r="B34" s="157"/>
      <c r="C34" s="158"/>
      <c r="D34" s="159"/>
      <c r="E34" s="159"/>
      <c r="F34" s="160"/>
      <c r="G34" s="161"/>
      <c r="H34" s="134"/>
      <c r="I34" s="134"/>
      <c r="J34" s="162"/>
    </row>
    <row r="35" spans="1:10" x14ac:dyDescent="0.35">
      <c r="A35" s="135"/>
      <c r="B35" s="157"/>
      <c r="C35" s="158"/>
      <c r="D35" s="159"/>
      <c r="E35" s="159"/>
      <c r="F35" s="160"/>
      <c r="G35" s="161"/>
      <c r="H35" s="134"/>
      <c r="I35" s="134"/>
      <c r="J35" s="162"/>
    </row>
    <row r="36" spans="1:10" x14ac:dyDescent="0.35">
      <c r="A36" s="135"/>
      <c r="B36" s="157"/>
      <c r="C36" s="158"/>
      <c r="D36" s="159"/>
      <c r="E36" s="159"/>
      <c r="F36" s="160"/>
      <c r="G36" s="161"/>
      <c r="H36" s="134"/>
      <c r="I36" s="134"/>
      <c r="J36" s="162"/>
    </row>
    <row r="37" spans="1:10" x14ac:dyDescent="0.35">
      <c r="A37" s="135"/>
      <c r="B37" s="157"/>
      <c r="C37" s="158"/>
      <c r="D37" s="159"/>
      <c r="E37" s="159"/>
      <c r="F37" s="160"/>
      <c r="G37" s="161"/>
      <c r="H37" s="134"/>
      <c r="I37" s="134"/>
      <c r="J37" s="162"/>
    </row>
    <row r="38" spans="1:10" x14ac:dyDescent="0.35">
      <c r="A38" s="135"/>
      <c r="B38" s="157"/>
      <c r="C38" s="158"/>
      <c r="D38" s="159"/>
      <c r="E38" s="159"/>
      <c r="F38" s="160"/>
      <c r="G38" s="161"/>
      <c r="H38" s="134"/>
      <c r="I38" s="134"/>
      <c r="J38" s="162"/>
    </row>
    <row r="39" spans="1:10" x14ac:dyDescent="0.35">
      <c r="A39" s="135"/>
      <c r="B39" s="157"/>
      <c r="C39" s="158"/>
      <c r="D39" s="159"/>
      <c r="E39" s="159"/>
      <c r="F39" s="160"/>
      <c r="G39" s="161"/>
      <c r="H39" s="134"/>
      <c r="I39" s="134"/>
      <c r="J39" s="162"/>
    </row>
    <row r="40" spans="1:10" x14ac:dyDescent="0.35">
      <c r="A40" s="135"/>
      <c r="B40" s="157"/>
      <c r="C40" s="158"/>
      <c r="D40" s="159"/>
      <c r="E40" s="159"/>
      <c r="F40" s="160"/>
      <c r="G40" s="161"/>
      <c r="H40" s="134"/>
      <c r="I40" s="134"/>
      <c r="J40" s="162"/>
    </row>
    <row r="41" spans="1:10" x14ac:dyDescent="0.35">
      <c r="A41" s="135"/>
      <c r="B41" s="157"/>
      <c r="C41" s="158"/>
      <c r="D41" s="159"/>
      <c r="E41" s="159"/>
      <c r="F41" s="160"/>
      <c r="G41" s="161"/>
      <c r="H41" s="134"/>
      <c r="I41" s="134"/>
      <c r="J41" s="162"/>
    </row>
    <row r="42" spans="1:10" ht="15" thickBot="1" x14ac:dyDescent="0.4">
      <c r="A42" s="135"/>
      <c r="B42" s="163"/>
      <c r="C42" s="164"/>
      <c r="D42" s="165"/>
      <c r="E42" s="165"/>
      <c r="F42" s="166"/>
      <c r="G42" s="167"/>
      <c r="H42" s="168"/>
      <c r="I42" s="168"/>
      <c r="J42" s="169"/>
    </row>
    <row r="43" spans="1:10" ht="15" thickBot="1" x14ac:dyDescent="0.4">
      <c r="A43" s="135"/>
      <c r="B43" s="135"/>
      <c r="C43" s="135"/>
      <c r="D43" s="135"/>
      <c r="E43" s="135"/>
      <c r="F43" s="170" t="s">
        <v>101</v>
      </c>
      <c r="G43" s="171">
        <v>0</v>
      </c>
      <c r="H43" s="172"/>
      <c r="I43" s="172"/>
      <c r="J43" s="173" t="s">
        <v>102</v>
      </c>
    </row>
    <row r="44" spans="1:10" x14ac:dyDescent="0.35">
      <c r="A44" s="135"/>
      <c r="B44" s="135"/>
      <c r="C44" s="135"/>
      <c r="D44" s="135"/>
      <c r="E44" s="135"/>
      <c r="F44" s="135"/>
      <c r="G44" s="135"/>
      <c r="H44" s="135"/>
      <c r="I44" s="135"/>
      <c r="J44" s="135"/>
    </row>
    <row r="45" spans="1:10" ht="24" customHeight="1" x14ac:dyDescent="0.35">
      <c r="A45" s="174" t="s">
        <v>103</v>
      </c>
      <c r="B45" s="174"/>
      <c r="C45" s="174"/>
      <c r="D45" s="174"/>
      <c r="E45" s="174"/>
      <c r="F45" s="174"/>
      <c r="G45" s="174"/>
      <c r="H45" s="174"/>
      <c r="I45" s="174"/>
      <c r="J45" s="174"/>
    </row>
    <row r="46" spans="1:10" ht="14.5" customHeight="1" x14ac:dyDescent="0.35">
      <c r="A46" s="175" t="s">
        <v>104</v>
      </c>
      <c r="B46" s="175"/>
      <c r="C46" s="175"/>
      <c r="D46" s="175"/>
      <c r="E46" s="175"/>
      <c r="F46" s="175"/>
      <c r="G46" s="175"/>
      <c r="H46" s="175"/>
      <c r="I46" s="175"/>
      <c r="J46" s="175"/>
    </row>
    <row r="47" spans="1:10" ht="45.5" customHeight="1" x14ac:dyDescent="0.35">
      <c r="A47" s="174" t="s">
        <v>105</v>
      </c>
      <c r="B47" s="174"/>
      <c r="C47" s="174"/>
      <c r="D47" s="174"/>
      <c r="E47" s="174"/>
      <c r="F47" s="174"/>
      <c r="G47" s="174"/>
      <c r="H47" s="174"/>
      <c r="I47" s="174"/>
      <c r="J47" s="174"/>
    </row>
    <row r="48" spans="1:10" ht="37" customHeight="1" x14ac:dyDescent="0.35">
      <c r="A48" s="174" t="s">
        <v>105</v>
      </c>
      <c r="B48" s="174"/>
      <c r="C48" s="174"/>
      <c r="D48" s="174"/>
      <c r="E48" s="174"/>
      <c r="F48" s="174"/>
      <c r="G48" s="174"/>
      <c r="H48" s="174"/>
      <c r="I48" s="174"/>
      <c r="J48" s="174"/>
    </row>
    <row r="49" spans="1:10" x14ac:dyDescent="0.35">
      <c r="A49" s="131"/>
      <c r="B49" s="131"/>
      <c r="C49" s="131"/>
      <c r="D49" s="131"/>
      <c r="E49" s="131"/>
      <c r="F49" s="131"/>
      <c r="G49" s="176"/>
      <c r="H49" s="176"/>
      <c r="I49" s="176"/>
      <c r="J49" s="176"/>
    </row>
    <row r="50" spans="1:10" x14ac:dyDescent="0.35">
      <c r="A50" s="132"/>
      <c r="B50" s="132"/>
      <c r="C50" s="132"/>
      <c r="D50" s="132"/>
      <c r="E50" s="132"/>
      <c r="F50" s="132"/>
      <c r="G50" s="177"/>
      <c r="H50" s="177"/>
      <c r="I50" s="177"/>
      <c r="J50" s="177"/>
    </row>
    <row r="51" spans="1:10" x14ac:dyDescent="0.35">
      <c r="A51" s="132"/>
      <c r="B51" s="132"/>
      <c r="C51" s="132"/>
      <c r="D51" s="132"/>
      <c r="E51" s="132"/>
      <c r="F51" s="132"/>
      <c r="G51" s="177"/>
      <c r="H51" s="177"/>
      <c r="I51" s="177"/>
      <c r="J51" s="177"/>
    </row>
    <row r="52" spans="1:10" x14ac:dyDescent="0.35">
      <c r="A52" s="132"/>
      <c r="B52" s="132"/>
      <c r="C52" s="132"/>
      <c r="D52" s="132"/>
      <c r="E52" s="132"/>
      <c r="F52" s="132"/>
      <c r="G52" s="177"/>
      <c r="H52" s="177"/>
      <c r="I52" s="177"/>
      <c r="J52" s="177"/>
    </row>
    <row r="53" spans="1:10" x14ac:dyDescent="0.35">
      <c r="A53" s="135"/>
      <c r="B53" s="135"/>
      <c r="C53" s="178" t="s">
        <v>106</v>
      </c>
      <c r="D53" s="178"/>
      <c r="E53" s="178"/>
      <c r="F53" s="178"/>
      <c r="G53" s="179"/>
      <c r="H53" s="179"/>
      <c r="I53" s="135"/>
      <c r="J53" s="135"/>
    </row>
  </sheetData>
  <mergeCells count="70">
    <mergeCell ref="C53:F53"/>
    <mergeCell ref="G43:I43"/>
    <mergeCell ref="A45:J45"/>
    <mergeCell ref="A46:J46"/>
    <mergeCell ref="A47:J47"/>
    <mergeCell ref="A48:J48"/>
    <mergeCell ref="A49:F49"/>
    <mergeCell ref="G49:J49"/>
    <mergeCell ref="B40:C40"/>
    <mergeCell ref="G40:I40"/>
    <mergeCell ref="B41:C41"/>
    <mergeCell ref="G41:I41"/>
    <mergeCell ref="B42:C42"/>
    <mergeCell ref="G42:I42"/>
    <mergeCell ref="B37:C37"/>
    <mergeCell ref="G37:I37"/>
    <mergeCell ref="B38:C38"/>
    <mergeCell ref="G38:I38"/>
    <mergeCell ref="B39:C39"/>
    <mergeCell ref="G39:I39"/>
    <mergeCell ref="B34:C34"/>
    <mergeCell ref="G34:I34"/>
    <mergeCell ref="B35:C35"/>
    <mergeCell ref="G35:I35"/>
    <mergeCell ref="B36:C36"/>
    <mergeCell ref="G36:I36"/>
    <mergeCell ref="B31:C31"/>
    <mergeCell ref="G31:I31"/>
    <mergeCell ref="B32:C32"/>
    <mergeCell ref="G32:I32"/>
    <mergeCell ref="B33:C33"/>
    <mergeCell ref="G33:I33"/>
    <mergeCell ref="B28:C28"/>
    <mergeCell ref="G28:I28"/>
    <mergeCell ref="B29:C29"/>
    <mergeCell ref="G29:I29"/>
    <mergeCell ref="B30:C30"/>
    <mergeCell ref="G30:I30"/>
    <mergeCell ref="B25:C25"/>
    <mergeCell ref="G25:I25"/>
    <mergeCell ref="B26:C26"/>
    <mergeCell ref="G26:I26"/>
    <mergeCell ref="B27:C27"/>
    <mergeCell ref="G27:I27"/>
    <mergeCell ref="B22:C22"/>
    <mergeCell ref="G22:I22"/>
    <mergeCell ref="B23:C23"/>
    <mergeCell ref="G23:I23"/>
    <mergeCell ref="B24:C24"/>
    <mergeCell ref="G24:I24"/>
    <mergeCell ref="B13:J13"/>
    <mergeCell ref="B15:F15"/>
    <mergeCell ref="B16:F16"/>
    <mergeCell ref="B17:F17"/>
    <mergeCell ref="B19:J19"/>
    <mergeCell ref="B21:C21"/>
    <mergeCell ref="G21:I21"/>
    <mergeCell ref="B5:J5"/>
    <mergeCell ref="C7:J7"/>
    <mergeCell ref="C8:J8"/>
    <mergeCell ref="C9:J9"/>
    <mergeCell ref="C10:J10"/>
    <mergeCell ref="C11:J11"/>
    <mergeCell ref="A1:A3"/>
    <mergeCell ref="B1:J1"/>
    <mergeCell ref="B2:J2"/>
    <mergeCell ref="B3:J3"/>
    <mergeCell ref="A4:D4"/>
    <mergeCell ref="E4:G4"/>
    <mergeCell ref="I4:J4"/>
  </mergeCells>
  <hyperlinks>
    <hyperlink ref="A46" r:id="rId1" xr:uid="{99407B8A-7235-4574-A13D-9AACBD5A4FD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13629f-d4d0-4723-a720-d3ebacda949e">
      <Terms xmlns="http://schemas.microsoft.com/office/infopath/2007/PartnerControls"/>
    </lcf76f155ced4ddcb4097134ff3c332f>
    <TaxCatchAll xmlns="bdfc2d85-cd28-4d02-9479-93c1ecbc8f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12767DEE78974EB7C08976F32D1090" ma:contentTypeVersion="15" ma:contentTypeDescription="Crear nuevo documento." ma:contentTypeScope="" ma:versionID="f1044568546c5ff705d6dd313a4d0045">
  <xsd:schema xmlns:xsd="http://www.w3.org/2001/XMLSchema" xmlns:xs="http://www.w3.org/2001/XMLSchema" xmlns:p="http://schemas.microsoft.com/office/2006/metadata/properties" xmlns:ns2="c613629f-d4d0-4723-a720-d3ebacda949e" xmlns:ns3="bdfc2d85-cd28-4d02-9479-93c1ecbc8f9e" targetNamespace="http://schemas.microsoft.com/office/2006/metadata/properties" ma:root="true" ma:fieldsID="e8b1265aafdb0ef0353aced7517c09f1" ns2:_="" ns3:_="">
    <xsd:import namespace="c613629f-d4d0-4723-a720-d3ebacda949e"/>
    <xsd:import namespace="bdfc2d85-cd28-4d02-9479-93c1ecbc8f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3629f-d4d0-4723-a720-d3ebacda9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c2d85-cd28-4d02-9479-93c1ecbc8f9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e61d923e-1ff3-4bde-ab49-bb4a1ec69b9d}" ma:internalName="TaxCatchAll" ma:showField="CatchAllData" ma:web="bdfc2d85-cd28-4d02-9479-93c1ecbc8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2303B-7019-4695-8CC3-878EFC869FD4}">
  <ds:schemaRefs>
    <ds:schemaRef ds:uri="http://schemas.microsoft.com/office/2006/metadata/properties"/>
    <ds:schemaRef ds:uri="http://schemas.microsoft.com/office/infopath/2007/PartnerControls"/>
    <ds:schemaRef ds:uri="a9a0d23c-60b3-440b-98ef-9679feb82cdb"/>
    <ds:schemaRef ds:uri="e3ed984c-1970-444a-b407-352a8d3e0bd6"/>
    <ds:schemaRef ds:uri="c613629f-d4d0-4723-a720-d3ebacda949e"/>
    <ds:schemaRef ds:uri="bdfc2d85-cd28-4d02-9479-93c1ecbc8f9e"/>
  </ds:schemaRefs>
</ds:datastoreItem>
</file>

<file path=customXml/itemProps2.xml><?xml version="1.0" encoding="utf-8"?>
<ds:datastoreItem xmlns:ds="http://schemas.openxmlformats.org/officeDocument/2006/customXml" ds:itemID="{02F56081-5237-4134-A7F8-C46B9C24D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3629f-d4d0-4723-a720-d3ebacda949e"/>
    <ds:schemaRef ds:uri="bdfc2d85-cd28-4d02-9479-93c1ecbc8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B1BE88-45DB-4004-804B-E6C72EBFFB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Planilla educadoras</vt:lpstr>
      <vt:lpstr>Parámetros</vt:lpstr>
      <vt:lpstr>anexo n° 2 (solicitud)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SdEP</dc:creator>
  <cp:keywords/>
  <dc:description/>
  <cp:lastModifiedBy>Regis Yanez Alvarez</cp:lastModifiedBy>
  <cp:revision/>
  <dcterms:created xsi:type="dcterms:W3CDTF">2019-01-22T15:02:15Z</dcterms:created>
  <dcterms:modified xsi:type="dcterms:W3CDTF">2025-06-03T12:45:58Z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0x010100A312767DEE78974EB7C08976F32D1090</vt:lpwstr>
  </property>
  <property fmtid="{D5CDD505-2E9C-101B-9397-08002B2CF9AE}" pid="3" name="MediaServiceImageTags">
    <vt:lpwstr/>
  </property>
</Properties>
</file>