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ca.sharepoint.com/sites/DocumentosDEE/Documentos compartidos/DATOS/Factor de Ajuste - Anexo 2/"/>
    </mc:Choice>
  </mc:AlternateContent>
  <xr:revisionPtr revIDLastSave="0" documentId="8_{336A1EBC-BE3F-4835-8A71-4E0D25E83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la educadoras" sheetId="1" r:id="rId1"/>
    <sheet name="Parámetros" sheetId="2" r:id="rId2"/>
    <sheet name="Anexo N°2" sheetId="3" r:id="rId3"/>
  </sheets>
  <definedNames>
    <definedName name="_xlnm._FilterDatabase" localSheetId="0" hidden="1">'Planilla educadoras'!$A$2:$AG$2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P10" i="1" s="1"/>
  <c r="Q10" i="1" s="1"/>
  <c r="O11" i="1"/>
  <c r="P11" i="1" s="1"/>
  <c r="Q11" i="1" s="1"/>
  <c r="O12" i="1"/>
  <c r="O13" i="1"/>
  <c r="P13" i="1" s="1"/>
  <c r="Q13" i="1" s="1"/>
  <c r="O14" i="1"/>
  <c r="O15" i="1"/>
  <c r="O16" i="1"/>
  <c r="O17" i="1"/>
  <c r="O18" i="1"/>
  <c r="O19" i="1"/>
  <c r="O20" i="1"/>
  <c r="O21" i="1"/>
  <c r="O22" i="1"/>
  <c r="P22" i="1" s="1"/>
  <c r="O23" i="1"/>
  <c r="P23" i="1" s="1"/>
  <c r="Q23" i="1" s="1"/>
  <c r="O24" i="1"/>
  <c r="O25" i="1"/>
  <c r="P25" i="1" s="1"/>
  <c r="Q25" i="1" s="1"/>
  <c r="O26" i="1"/>
  <c r="P26" i="1" s="1"/>
  <c r="O27" i="1"/>
  <c r="P3" i="1"/>
  <c r="Q3" i="1" s="1"/>
  <c r="P19" i="1"/>
  <c r="Q19" i="1" s="1"/>
  <c r="T19" i="1" s="1"/>
  <c r="P18" i="1"/>
  <c r="Q18" i="1" s="1"/>
  <c r="P16" i="1"/>
  <c r="P12" i="1"/>
  <c r="Q12" i="1" s="1"/>
  <c r="P6" i="1"/>
  <c r="Q6" i="1" s="1"/>
  <c r="P5" i="1"/>
  <c r="Q5" i="1" s="1"/>
  <c r="P4" i="1"/>
  <c r="Q4" i="1" s="1"/>
  <c r="P15" i="1"/>
  <c r="Q15" i="1" s="1"/>
  <c r="P24" i="1"/>
  <c r="Q24" i="1" s="1"/>
  <c r="P27" i="1"/>
  <c r="Q27" i="1" s="1"/>
  <c r="P7" i="1"/>
  <c r="Q7" i="1" s="1"/>
  <c r="P21" i="1"/>
  <c r="Q21" i="1" s="1"/>
  <c r="P20" i="1"/>
  <c r="Q20" i="1" s="1"/>
  <c r="P17" i="1"/>
  <c r="Q17" i="1" s="1"/>
  <c r="R3" i="1"/>
  <c r="S3" i="1"/>
  <c r="V3" i="1"/>
  <c r="W3" i="1"/>
  <c r="Y3" i="1"/>
  <c r="AE3" i="1"/>
  <c r="AF3" i="1" s="1"/>
  <c r="AF4" i="1" s="1" a="1"/>
  <c r="AF4" i="1" s="1"/>
  <c r="R4" i="1"/>
  <c r="S4" i="1"/>
  <c r="V4" i="1"/>
  <c r="W4" i="1"/>
  <c r="Y4" i="1"/>
  <c r="AE4" i="1"/>
  <c r="R5" i="1"/>
  <c r="S5" i="1"/>
  <c r="V5" i="1"/>
  <c r="W5" i="1"/>
  <c r="Y5" i="1"/>
  <c r="AE5" i="1"/>
  <c r="R6" i="1"/>
  <c r="S6" i="1"/>
  <c r="V6" i="1"/>
  <c r="W6" i="1"/>
  <c r="Y6" i="1"/>
  <c r="AE6" i="1"/>
  <c r="F30" i="2"/>
  <c r="F8" i="2"/>
  <c r="F9" i="2" s="1"/>
  <c r="F10" i="2" s="1"/>
  <c r="F11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AE27" i="1"/>
  <c r="Y27" i="1"/>
  <c r="W27" i="1"/>
  <c r="V27" i="1"/>
  <c r="U27" i="1"/>
  <c r="S27" i="1"/>
  <c r="R27" i="1"/>
  <c r="AE26" i="1"/>
  <c r="Y26" i="1"/>
  <c r="W26" i="1"/>
  <c r="V26" i="1"/>
  <c r="U26" i="1"/>
  <c r="S26" i="1"/>
  <c r="R26" i="1"/>
  <c r="AE25" i="1"/>
  <c r="Y25" i="1"/>
  <c r="W25" i="1"/>
  <c r="V25" i="1"/>
  <c r="U25" i="1"/>
  <c r="S25" i="1"/>
  <c r="R25" i="1"/>
  <c r="AE24" i="1"/>
  <c r="Y24" i="1"/>
  <c r="W24" i="1"/>
  <c r="V24" i="1"/>
  <c r="U24" i="1"/>
  <c r="S24" i="1"/>
  <c r="R24" i="1"/>
  <c r="AE23" i="1"/>
  <c r="Y23" i="1"/>
  <c r="W23" i="1"/>
  <c r="V23" i="1"/>
  <c r="U23" i="1"/>
  <c r="S23" i="1"/>
  <c r="R23" i="1"/>
  <c r="AE22" i="1"/>
  <c r="Y22" i="1"/>
  <c r="W22" i="1"/>
  <c r="V22" i="1"/>
  <c r="U22" i="1"/>
  <c r="S22" i="1"/>
  <c r="R22" i="1"/>
  <c r="AE21" i="1"/>
  <c r="Y21" i="1"/>
  <c r="W21" i="1"/>
  <c r="V21" i="1"/>
  <c r="U21" i="1"/>
  <c r="S21" i="1"/>
  <c r="R21" i="1"/>
  <c r="AE20" i="1"/>
  <c r="Y20" i="1"/>
  <c r="W20" i="1"/>
  <c r="V20" i="1"/>
  <c r="U20" i="1"/>
  <c r="S20" i="1"/>
  <c r="R20" i="1"/>
  <c r="AE19" i="1"/>
  <c r="Y19" i="1"/>
  <c r="W19" i="1"/>
  <c r="V19" i="1"/>
  <c r="U19" i="1"/>
  <c r="S19" i="1"/>
  <c r="R19" i="1"/>
  <c r="AE18" i="1"/>
  <c r="Y18" i="1"/>
  <c r="W18" i="1"/>
  <c r="V18" i="1"/>
  <c r="U18" i="1"/>
  <c r="S18" i="1"/>
  <c r="R18" i="1"/>
  <c r="AE17" i="1"/>
  <c r="Y17" i="1"/>
  <c r="W17" i="1"/>
  <c r="V17" i="1"/>
  <c r="U17" i="1"/>
  <c r="S17" i="1"/>
  <c r="R17" i="1"/>
  <c r="AE16" i="1"/>
  <c r="Y16" i="1"/>
  <c r="W16" i="1"/>
  <c r="V16" i="1"/>
  <c r="U16" i="1"/>
  <c r="S16" i="1"/>
  <c r="R16" i="1"/>
  <c r="AE15" i="1"/>
  <c r="Y15" i="1"/>
  <c r="W15" i="1"/>
  <c r="V15" i="1"/>
  <c r="U15" i="1"/>
  <c r="S15" i="1"/>
  <c r="R15" i="1"/>
  <c r="AE14" i="1"/>
  <c r="Y14" i="1"/>
  <c r="W14" i="1"/>
  <c r="V14" i="1"/>
  <c r="U14" i="1"/>
  <c r="S14" i="1"/>
  <c r="R14" i="1"/>
  <c r="AE13" i="1"/>
  <c r="Y13" i="1"/>
  <c r="W13" i="1"/>
  <c r="V13" i="1"/>
  <c r="U13" i="1"/>
  <c r="S13" i="1"/>
  <c r="R13" i="1"/>
  <c r="AE12" i="1"/>
  <c r="Y12" i="1"/>
  <c r="W12" i="1"/>
  <c r="V12" i="1"/>
  <c r="U12" i="1"/>
  <c r="S12" i="1"/>
  <c r="R12" i="1"/>
  <c r="AE11" i="1"/>
  <c r="Y11" i="1"/>
  <c r="W11" i="1"/>
  <c r="V11" i="1"/>
  <c r="U11" i="1"/>
  <c r="S11" i="1"/>
  <c r="R11" i="1"/>
  <c r="AE10" i="1"/>
  <c r="Y10" i="1"/>
  <c r="W10" i="1"/>
  <c r="V10" i="1"/>
  <c r="U10" i="1"/>
  <c r="S10" i="1"/>
  <c r="R10" i="1"/>
  <c r="AE9" i="1"/>
  <c r="Y9" i="1"/>
  <c r="W9" i="1"/>
  <c r="V9" i="1"/>
  <c r="S9" i="1"/>
  <c r="R9" i="1"/>
  <c r="AE8" i="1"/>
  <c r="Y8" i="1"/>
  <c r="W8" i="1"/>
  <c r="V8" i="1"/>
  <c r="S8" i="1"/>
  <c r="R8" i="1"/>
  <c r="AE7" i="1"/>
  <c r="Y7" i="1"/>
  <c r="W7" i="1"/>
  <c r="V7" i="1"/>
  <c r="S7" i="1"/>
  <c r="R7" i="1"/>
  <c r="T6" i="1" l="1"/>
  <c r="U6" i="1" s="1"/>
  <c r="X6" i="1" s="1"/>
  <c r="Z6" i="1" s="1"/>
  <c r="AA6" i="1" s="1"/>
  <c r="AD6" i="1" s="1"/>
  <c r="T21" i="1"/>
  <c r="X27" i="1"/>
  <c r="P8" i="1"/>
  <c r="Q8" i="1" s="1"/>
  <c r="T8" i="1" s="1"/>
  <c r="U8" i="1" s="1"/>
  <c r="X8" i="1" s="1"/>
  <c r="Z8" i="1" s="1"/>
  <c r="AA8" i="1" s="1"/>
  <c r="AD8" i="1" s="1"/>
  <c r="T5" i="1"/>
  <c r="U5" i="1" s="1"/>
  <c r="X5" i="1" s="1"/>
  <c r="T25" i="1"/>
  <c r="T27" i="1"/>
  <c r="T3" i="1"/>
  <c r="T4" i="1"/>
  <c r="U4" i="1" s="1"/>
  <c r="X4" i="1" s="1"/>
  <c r="Z4" i="1" s="1"/>
  <c r="AA4" i="1" s="1"/>
  <c r="AD4" i="1" s="1"/>
  <c r="T24" i="1"/>
  <c r="AG4" i="1"/>
  <c r="AF5" i="1" a="1"/>
  <c r="AF5" i="1" s="1"/>
  <c r="AG5" i="1" s="1"/>
  <c r="T23" i="1"/>
  <c r="T10" i="1"/>
  <c r="T13" i="1"/>
  <c r="T12" i="1"/>
  <c r="T18" i="1"/>
  <c r="T15" i="1"/>
  <c r="X16" i="1"/>
  <c r="Z16" i="1" s="1"/>
  <c r="AA16" i="1" s="1"/>
  <c r="AD16" i="1" s="1"/>
  <c r="T11" i="1"/>
  <c r="X22" i="1"/>
  <c r="Z22" i="1" s="1"/>
  <c r="AA22" i="1" s="1"/>
  <c r="AD22" i="1" s="1"/>
  <c r="T17" i="1"/>
  <c r="T7" i="1"/>
  <c r="U7" i="1" s="1"/>
  <c r="X7" i="1" s="1"/>
  <c r="Z7" i="1" s="1"/>
  <c r="AA7" i="1" s="1"/>
  <c r="AD7" i="1" s="1"/>
  <c r="T20" i="1"/>
  <c r="X21" i="1"/>
  <c r="P9" i="1"/>
  <c r="Q9" i="1" s="1"/>
  <c r="T9" i="1" s="1"/>
  <c r="U9" i="1" s="1"/>
  <c r="X9" i="1" s="1"/>
  <c r="Z9" i="1" s="1"/>
  <c r="AA9" i="1" s="1"/>
  <c r="AD9" i="1" s="1"/>
  <c r="Q16" i="1"/>
  <c r="T16" i="1" s="1"/>
  <c r="Q26" i="1"/>
  <c r="T26" i="1" s="1"/>
  <c r="Z26" i="1" s="1"/>
  <c r="AA26" i="1" s="1"/>
  <c r="AD26" i="1" s="1"/>
  <c r="Q22" i="1"/>
  <c r="T22" i="1" s="1"/>
  <c r="X17" i="1"/>
  <c r="X24" i="1"/>
  <c r="X13" i="1"/>
  <c r="X20" i="1"/>
  <c r="X14" i="1"/>
  <c r="X23" i="1"/>
  <c r="Z23" i="1" s="1"/>
  <c r="AA23" i="1" s="1"/>
  <c r="AD23" i="1" s="1"/>
  <c r="P14" i="1"/>
  <c r="Q14" i="1" s="1"/>
  <c r="T14" i="1" s="1"/>
  <c r="X15" i="1"/>
  <c r="X10" i="1"/>
  <c r="X26" i="1"/>
  <c r="X25" i="1"/>
  <c r="X19" i="1"/>
  <c r="Z19" i="1" s="1"/>
  <c r="AA19" i="1" s="1"/>
  <c r="AD19" i="1" s="1"/>
  <c r="X12" i="1"/>
  <c r="X11" i="1"/>
  <c r="X18" i="1"/>
  <c r="Z27" i="1"/>
  <c r="AA27" i="1" s="1"/>
  <c r="AD27" i="1" s="1"/>
  <c r="Z11" i="1" l="1"/>
  <c r="AA11" i="1" s="1"/>
  <c r="AD11" i="1" s="1"/>
  <c r="Z25" i="1"/>
  <c r="AA25" i="1" s="1"/>
  <c r="AD25" i="1" s="1"/>
  <c r="Z21" i="1"/>
  <c r="AA21" i="1" s="1"/>
  <c r="AD21" i="1" s="1"/>
  <c r="Z5" i="1"/>
  <c r="AA5" i="1" s="1"/>
  <c r="AD5" i="1" s="1"/>
  <c r="Z24" i="1"/>
  <c r="AA24" i="1" s="1"/>
  <c r="AD24" i="1" s="1"/>
  <c r="U3" i="1"/>
  <c r="X3" i="1" s="1"/>
  <c r="Z3" i="1" s="1"/>
  <c r="AA3" i="1" s="1"/>
  <c r="AD3" i="1" s="1"/>
  <c r="Z10" i="1"/>
  <c r="AA10" i="1" s="1"/>
  <c r="AD10" i="1" s="1"/>
  <c r="AF6" i="1" a="1"/>
  <c r="AF6" i="1" s="1"/>
  <c r="AG6" i="1" s="1"/>
  <c r="Z15" i="1"/>
  <c r="AA15" i="1" s="1"/>
  <c r="AD15" i="1" s="1"/>
  <c r="Z20" i="1"/>
  <c r="AA20" i="1" s="1"/>
  <c r="AD20" i="1" s="1"/>
  <c r="Z18" i="1"/>
  <c r="AA18" i="1" s="1"/>
  <c r="AD18" i="1" s="1"/>
  <c r="Z13" i="1"/>
  <c r="AA13" i="1" s="1"/>
  <c r="AD13" i="1" s="1"/>
  <c r="Z12" i="1"/>
  <c r="AA12" i="1" s="1"/>
  <c r="AD12" i="1" s="1"/>
  <c r="Z17" i="1"/>
  <c r="AA17" i="1" s="1"/>
  <c r="AD17" i="1" s="1"/>
  <c r="Z14" i="1"/>
  <c r="AA14" i="1" s="1"/>
  <c r="AD14" i="1" s="1"/>
  <c r="AG3" i="1" l="1"/>
  <c r="AD28" i="1"/>
  <c r="AF7" i="1" a="1"/>
  <c r="AF7" i="1" s="1"/>
  <c r="AG7" i="1" s="1"/>
  <c r="AF8" i="1" l="1" a="1"/>
  <c r="AF8" i="1" s="1"/>
  <c r="AG8" i="1" s="1"/>
  <c r="AF9" i="1" l="1" a="1"/>
  <c r="AF9" i="1" s="1"/>
  <c r="AG9" i="1" l="1"/>
  <c r="AF10" i="1" a="1"/>
  <c r="AF10" i="1" s="1"/>
  <c r="AG10" i="1" s="1"/>
  <c r="AF11" i="1" l="1" a="1"/>
  <c r="AF11" i="1" s="1"/>
  <c r="AG11" i="1" l="1"/>
  <c r="AF12" i="1" a="1"/>
  <c r="AF12" i="1" s="1"/>
  <c r="AG12" i="1" l="1"/>
  <c r="AF13" i="1" a="1"/>
  <c r="AF13" i="1" s="1"/>
  <c r="AG13" i="1" l="1"/>
  <c r="AF14" i="1" a="1"/>
  <c r="AF14" i="1" s="1"/>
  <c r="AG14" i="1" l="1"/>
  <c r="AF15" i="1" a="1"/>
  <c r="AF15" i="1" s="1"/>
  <c r="AG15" i="1" l="1"/>
  <c r="AF16" i="1" a="1"/>
  <c r="AF16" i="1" s="1"/>
  <c r="AG16" i="1" l="1"/>
  <c r="AF17" i="1" a="1"/>
  <c r="AF17" i="1" s="1"/>
  <c r="AG17" i="1" l="1"/>
  <c r="AF18" i="1" a="1"/>
  <c r="AF18" i="1" s="1"/>
  <c r="AG18" i="1" l="1"/>
  <c r="AF19" i="1" a="1"/>
  <c r="AF19" i="1" s="1"/>
  <c r="AG19" i="1" l="1"/>
  <c r="AF20" i="1" a="1"/>
  <c r="AF20" i="1" s="1"/>
  <c r="AG20" i="1" l="1"/>
  <c r="AF21" i="1" a="1"/>
  <c r="AF21" i="1" s="1"/>
  <c r="AG21" i="1" l="1"/>
  <c r="AF22" i="1" a="1"/>
  <c r="AF22" i="1" s="1"/>
  <c r="AG22" i="1" l="1"/>
  <c r="AF23" i="1" a="1"/>
  <c r="AF23" i="1" s="1"/>
  <c r="AG23" i="1" l="1"/>
  <c r="AF24" i="1" a="1"/>
  <c r="AF24" i="1" s="1"/>
  <c r="AG24" i="1" l="1"/>
  <c r="AF25" i="1" a="1"/>
  <c r="AF25" i="1" s="1"/>
  <c r="AG25" i="1" l="1"/>
  <c r="AF26" i="1" a="1"/>
  <c r="AF26" i="1" s="1"/>
  <c r="AG26" i="1" l="1"/>
  <c r="AF27" i="1" a="1"/>
  <c r="AF27" i="1" s="1"/>
  <c r="AG27" i="1" s="1"/>
  <c r="A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UGT-SdEP</author>
  </authors>
  <commentList>
    <comment ref="O2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Ley 21.561 (40 hrs): jornada completa 42 hrs que rinde el valor de 44 hrs. RBMN = valor_hora x 44 x MIN(horas;42)/42. Se elimina el tope de 45.</t>
        </r>
      </text>
    </comment>
    <comment ref="R2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Ley 21.561: jornada completa de referencia 44 -&gt; 42. Prorrateo MIN(horas;42)/42.</t>
        </r>
      </text>
    </comment>
    <comment ref="S2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Ley 21.561: jornada completa de referencia 44 -&gt; 42. Prorrateo MIN(horas;42)/42.</t>
        </r>
      </text>
    </comment>
    <comment ref="V2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Ley 21.561: jornada completa de referencia 44 -&gt; 42. Prorrateo MIN(horas;42)/42.</t>
        </r>
      </text>
    </comment>
    <comment ref="W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Ley 21.561: jornada completa de referencia 44 -&gt; 42. Prorrateo MIN(horas;42)/42.</t>
        </r>
      </text>
    </comment>
    <comment ref="Y2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Ley 21.561: se elimina el tope de 45 (inerte bajo 30 hrs). BRP completa desde 30 hrs.</t>
        </r>
      </text>
    </comment>
  </commentList>
</comments>
</file>

<file path=xl/sharedStrings.xml><?xml version="1.0" encoding="utf-8"?>
<sst xmlns="http://schemas.openxmlformats.org/spreadsheetml/2006/main" count="153" uniqueCount="109">
  <si>
    <t>DOCENTES</t>
  </si>
  <si>
    <t>ESTABLECIMIENTO</t>
  </si>
  <si>
    <t>VARIABLES</t>
  </si>
  <si>
    <t>REMUNERACIÓN CARRERA DOCENTE</t>
  </si>
  <si>
    <t>ASIGNACIÓN</t>
  </si>
  <si>
    <t>ASIGNACIÓN ANUAL</t>
  </si>
  <si>
    <t>Para completar Anexo N°2</t>
  </si>
  <si>
    <t>Nombre Educadoras</t>
  </si>
  <si>
    <t>Rut</t>
  </si>
  <si>
    <t>DV</t>
  </si>
  <si>
    <t>Nombre Establecimiento</t>
  </si>
  <si>
    <t>RBD                      (sin dígito verificador)</t>
  </si>
  <si>
    <t>Comuna</t>
  </si>
  <si>
    <t>Región</t>
  </si>
  <si>
    <t>Remuneración promedio últimos 12 meses                                     (según art. 41 Código del trabajo)</t>
  </si>
  <si>
    <t>Tramo asignado</t>
  </si>
  <si>
    <t>Bienios reconocidos</t>
  </si>
  <si>
    <t>Horas de contrato</t>
  </si>
  <si>
    <t>Concentración de Alumnos Prioritarios*</t>
  </si>
  <si>
    <t>Condición de Ruralidad</t>
  </si>
  <si>
    <t>Acreditacion BRP Título (Ley 20.158)</t>
  </si>
  <si>
    <t>RBMN</t>
  </si>
  <si>
    <t>Asignacion de Experiencia</t>
  </si>
  <si>
    <t>Asignacion de Tramo Componente Experiencia</t>
  </si>
  <si>
    <t>Asignacion de Tramo Componente Progresión</t>
  </si>
  <si>
    <t>Asignacion de Tramo Componente Fijo</t>
  </si>
  <si>
    <t>Total Asignacion de Tramo</t>
  </si>
  <si>
    <t>Asignacion por Desempeno en EE Alta concentracion de Alumnos Prioritarios % a. Tramo</t>
  </si>
  <si>
    <t>Asignacion por Desempeno en EE Alta concentracion de Alumnos Prioritarios Monto Fijo</t>
  </si>
  <si>
    <t>Asignacion por Desempeno en EE Alta concentracion de Alumnos Prioritarios Monto Fijo Adicional</t>
  </si>
  <si>
    <t>Total Asignacion Alumnos Prioritarios</t>
  </si>
  <si>
    <t>Bonificacion de Reconocimiento Profesional</t>
  </si>
  <si>
    <t>Total remuneracion literal a) del articulo 88 B</t>
  </si>
  <si>
    <t>Asignación artículo 88 C</t>
  </si>
  <si>
    <t>Solicitud anual: Asignación artículo 88 C</t>
  </si>
  <si>
    <t>RBD</t>
  </si>
  <si>
    <t>RBDs del sostenedor</t>
  </si>
  <si>
    <t>Total solicitado por RBD (a poner en el Anexo N°2)</t>
  </si>
  <si>
    <t>Experto II</t>
  </si>
  <si>
    <t>No</t>
  </si>
  <si>
    <t>Sí habilitado</t>
  </si>
  <si>
    <t>Tramos</t>
  </si>
  <si>
    <t>Sin Información</t>
  </si>
  <si>
    <t>Acceso</t>
  </si>
  <si>
    <t>Inicial</t>
  </si>
  <si>
    <t>Temprano</t>
  </si>
  <si>
    <t>Avanzado</t>
  </si>
  <si>
    <t>Experto I</t>
  </si>
  <si>
    <t>BRP</t>
  </si>
  <si>
    <t>No habilitado</t>
  </si>
  <si>
    <t>Sí</t>
  </si>
  <si>
    <t>NO RELLENAR: Planilla calcula según las asignaciones estipuladas en la ley de Carrera Docente</t>
  </si>
  <si>
    <t>Total anual para educadoras</t>
  </si>
  <si>
    <t>Total anual por RBD</t>
  </si>
  <si>
    <t>* Debe ingresar la concentración de alumnos prioritarios en el siguiente formato nn,nn (por ejemplo para una concentración de 64,35%, debe ingresar el número 64,3)</t>
  </si>
  <si>
    <t>Para mayor información visite:</t>
  </si>
  <si>
    <t xml:space="preserve">https://parvularia.mineduc.cl/carrera-docente/ </t>
  </si>
  <si>
    <t>AJUSTE JORNADA (Ley 21.561 - 40 horas): jornada completa = 42 hrs, que rinde el MISMO monto que 44 hrs. Se ELIMINA el calculo a 45 hrs. RBMN (col. O): valor_hora x 44 x MIN(horas;42)/42  -&gt;  42 hrs = 879.648 (igual a 44 hrs). Asignaciones de Tramo y Prioritarios (col. R,S,V,W): full x MIN(horas;42)/42. Contratos de 42 hrs o mas quedan al 100%. Bajo 42 hrs se prorratea sobre 42.</t>
  </si>
  <si>
    <t>Parámetros 2026_junio</t>
  </si>
  <si>
    <t>Valor hora RBMN E. Básica</t>
  </si>
  <si>
    <t>Componente Progresión</t>
  </si>
  <si>
    <t>Bienios</t>
  </si>
  <si>
    <t>% asig. Perfeccionamiento</t>
  </si>
  <si>
    <t>Componente fijo</t>
  </si>
  <si>
    <t>Prioritarios</t>
  </si>
  <si>
    <t>Monto Fijo</t>
  </si>
  <si>
    <t>Monto fijo adicional</t>
  </si>
  <si>
    <t>Valores 2025</t>
  </si>
  <si>
    <t>https://cpeip.cl/carrera-docente-asignaciones/</t>
  </si>
  <si>
    <t>Título_CD</t>
  </si>
  <si>
    <t>Mención_CD</t>
  </si>
  <si>
    <t>Título_SCD</t>
  </si>
  <si>
    <t>Mención_SCD</t>
  </si>
  <si>
    <t>Subvención</t>
  </si>
  <si>
    <t>ANEXO N°2</t>
  </si>
  <si>
    <t>FORMULARIO SOLICITUD DE RECURSOS PARA EL FINANCIAMIENTO DE ASIGNACIÓN CORRESPONDIENTE AL SISTEMA DE DESARROLLO PROFESIONAL DOCENTE</t>
  </si>
  <si>
    <t>(ESTATUTO DOCENTE ART. 88D)</t>
  </si>
  <si>
    <t>Fecha de Solicitud:</t>
  </si>
  <si>
    <t>1.</t>
  </si>
  <si>
    <t>Identificación del Sostenedor</t>
  </si>
  <si>
    <t>a.</t>
  </si>
  <si>
    <t>Nombre Sostenedor</t>
  </si>
  <si>
    <t xml:space="preserve">b. </t>
  </si>
  <si>
    <t>R.U.T. Sostenedor</t>
  </si>
  <si>
    <t>c.</t>
  </si>
  <si>
    <t>Dirección Sostenedor</t>
  </si>
  <si>
    <t>d.</t>
  </si>
  <si>
    <t>Nombre Rep. Legal</t>
  </si>
  <si>
    <t>e.</t>
  </si>
  <si>
    <t>R.U.T. Rep. Legal</t>
  </si>
  <si>
    <t>2.</t>
  </si>
  <si>
    <t>Identificación de la Entidad que transfiere los fondos (marque sólo una)</t>
  </si>
  <si>
    <t>Subsecretaría de Educación Parvularia</t>
  </si>
  <si>
    <t>b.</t>
  </si>
  <si>
    <t>Junta Nacional de Jardines Infantiles (Junji)</t>
  </si>
  <si>
    <t>Fundación Educacional para el Desarrollo Integral de la Niñez (Integra)</t>
  </si>
  <si>
    <t>3.</t>
  </si>
  <si>
    <t>Identificación de los establecimientos para los que solicita los fondos solicitados:</t>
  </si>
  <si>
    <t>Nombre del establecimiento</t>
  </si>
  <si>
    <t xml:space="preserve">Región </t>
  </si>
  <si>
    <t>N° Educ</t>
  </si>
  <si>
    <t>Monto anual solicitado en ($)</t>
  </si>
  <si>
    <t>Total</t>
  </si>
  <si>
    <t xml:space="preserve">$- </t>
  </si>
  <si>
    <t>Se adjunta al presente formulario de solicitud de fondos, la planilla de respaldo que contiene la información de cada una de las profesionales de los establecimientos singularizados, y que fue descargada de la página web:</t>
  </si>
  <si>
    <t>https://parvularia.mineduc.cl/material-descargable-cd</t>
  </si>
  <si>
    <t>El Sostenedor declara que la información contenida tanto en este formulario como en los documentos adjuntos es verdadera, y que los fondos solicitados sólo se utilizarán para el pago de la Asignación de Carrera Docente contemplada en el artículo 88 C del Estatuto Docente a los profesionales de la educación que tienen derecho a recibirla.</t>
  </si>
  <si>
    <t>Firma y timbre Representante Legal</t>
  </si>
  <si>
    <t>Factor de ajuste reducción 42hrs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</si>
</sst>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#,##0.00000"/>
    <numFmt numFmtId="165" formatCode="0.00000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9"/>
      <name val="Calibri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/>
    <xf numFmtId="41" fontId="1" fillId="0" borderId="0"/>
    <xf numFmtId="0" fontId="4" fillId="0" borderId="0"/>
    <xf numFmtId="42" fontId="1" fillId="0" borderId="0"/>
  </cellStyleXfs>
  <cellXfs count="176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3" fontId="0" fillId="0" borderId="0" xfId="0" applyNumberFormat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0" fontId="0" fillId="0" borderId="12" xfId="1" applyNumberFormat="1" applyFont="1" applyBorder="1"/>
    <xf numFmtId="0" fontId="0" fillId="0" borderId="13" xfId="0" applyBorder="1"/>
    <xf numFmtId="10" fontId="0" fillId="0" borderId="14" xfId="1" applyNumberFormat="1" applyFont="1" applyBorder="1"/>
    <xf numFmtId="0" fontId="0" fillId="0" borderId="15" xfId="0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8" xfId="0" applyBorder="1"/>
    <xf numFmtId="0" fontId="0" fillId="4" borderId="23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8" xfId="0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6" borderId="5" xfId="0" applyFill="1" applyBorder="1" applyAlignment="1">
      <alignment horizontal="center" vertical="center" wrapText="1"/>
    </xf>
    <xf numFmtId="41" fontId="0" fillId="0" borderId="24" xfId="2" applyFont="1" applyBorder="1" applyAlignment="1">
      <alignment horizontal="center"/>
    </xf>
    <xf numFmtId="41" fontId="0" fillId="0" borderId="25" xfId="2" applyFont="1" applyBorder="1" applyAlignment="1">
      <alignment horizontal="center"/>
    </xf>
    <xf numFmtId="0" fontId="4" fillId="0" borderId="0" xfId="3"/>
    <xf numFmtId="0" fontId="0" fillId="0" borderId="19" xfId="0" applyBorder="1"/>
    <xf numFmtId="0" fontId="0" fillId="0" borderId="20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2" fillId="0" borderId="19" xfId="0" applyFont="1" applyBorder="1"/>
    <xf numFmtId="0" fontId="2" fillId="7" borderId="19" xfId="0" applyFont="1" applyFill="1" applyBorder="1"/>
    <xf numFmtId="0" fontId="0" fillId="7" borderId="20" xfId="0" applyFill="1" applyBorder="1"/>
    <xf numFmtId="0" fontId="0" fillId="7" borderId="21" xfId="0" applyFill="1" applyBorder="1"/>
    <xf numFmtId="0" fontId="2" fillId="0" borderId="20" xfId="0" applyFont="1" applyBorder="1"/>
    <xf numFmtId="0" fontId="2" fillId="0" borderId="21" xfId="0" applyFont="1" applyBorder="1"/>
    <xf numFmtId="0" fontId="0" fillId="2" borderId="0" xfId="0" applyFill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 wrapText="1"/>
    </xf>
    <xf numFmtId="41" fontId="0" fillId="0" borderId="31" xfId="2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quotePrefix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33" xfId="0" applyFill="1" applyBorder="1"/>
    <xf numFmtId="0" fontId="0" fillId="4" borderId="10" xfId="0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0" borderId="16" xfId="0" applyBorder="1"/>
    <xf numFmtId="0" fontId="0" fillId="0" borderId="35" xfId="0" applyBorder="1"/>
    <xf numFmtId="0" fontId="0" fillId="0" borderId="22" xfId="0" applyBorder="1"/>
    <xf numFmtId="0" fontId="2" fillId="2" borderId="19" xfId="0" applyFont="1" applyFill="1" applyBorder="1" applyAlignment="1">
      <alignment horizontal="center" vertical="center" wrapText="1"/>
    </xf>
    <xf numFmtId="0" fontId="5" fillId="2" borderId="0" xfId="0" applyFont="1" applyFill="1"/>
    <xf numFmtId="42" fontId="0" fillId="0" borderId="36" xfId="4" applyFont="1" applyBorder="1"/>
    <xf numFmtId="42" fontId="0" fillId="0" borderId="37" xfId="4" applyFont="1" applyBorder="1"/>
    <xf numFmtId="41" fontId="0" fillId="0" borderId="12" xfId="2" applyFont="1" applyBorder="1"/>
    <xf numFmtId="41" fontId="0" fillId="0" borderId="14" xfId="2" applyFont="1" applyBorder="1"/>
    <xf numFmtId="41" fontId="0" fillId="0" borderId="15" xfId="2" applyFont="1" applyBorder="1"/>
    <xf numFmtId="41" fontId="0" fillId="0" borderId="18" xfId="2" applyFont="1" applyBorder="1"/>
    <xf numFmtId="0" fontId="4" fillId="2" borderId="0" xfId="3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1" fontId="2" fillId="2" borderId="0" xfId="0" applyNumberFormat="1" applyFont="1" applyFill="1"/>
    <xf numFmtId="0" fontId="0" fillId="2" borderId="0" xfId="0" applyFill="1" applyAlignment="1">
      <alignment horizontal="center" vertical="center"/>
    </xf>
    <xf numFmtId="3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0" fillId="4" borderId="13" xfId="0" applyNumberFormat="1" applyFill="1" applyBorder="1" applyAlignment="1">
      <alignment horizontal="center"/>
    </xf>
    <xf numFmtId="3" fontId="0" fillId="4" borderId="14" xfId="0" applyNumberFormat="1" applyFill="1" applyBorder="1" applyAlignment="1">
      <alignment horizontal="center"/>
    </xf>
    <xf numFmtId="3" fontId="0" fillId="4" borderId="24" xfId="0" applyNumberFormat="1" applyFill="1" applyBorder="1" applyAlignment="1">
      <alignment horizontal="center"/>
    </xf>
    <xf numFmtId="3" fontId="0" fillId="4" borderId="25" xfId="0" applyNumberFormat="1" applyFill="1" applyBorder="1" applyAlignment="1">
      <alignment horizontal="center"/>
    </xf>
    <xf numFmtId="3" fontId="0" fillId="4" borderId="15" xfId="0" applyNumberFormat="1" applyFill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5" xfId="0" applyNumberFormat="1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3" fontId="0" fillId="5" borderId="14" xfId="0" applyNumberFormat="1" applyFill="1" applyBorder="1" applyAlignment="1">
      <alignment horizontal="center"/>
    </xf>
    <xf numFmtId="41" fontId="0" fillId="2" borderId="0" xfId="0" applyNumberFormat="1" applyFill="1"/>
    <xf numFmtId="41" fontId="2" fillId="4" borderId="6" xfId="2" applyFont="1" applyFill="1" applyBorder="1"/>
    <xf numFmtId="41" fontId="2" fillId="4" borderId="7" xfId="2" applyFont="1" applyFill="1" applyBorder="1"/>
    <xf numFmtId="41" fontId="2" fillId="2" borderId="8" xfId="0" applyNumberFormat="1" applyFont="1" applyFill="1" applyBorder="1" applyAlignment="1">
      <alignment horizontal="center" vertical="center"/>
    </xf>
    <xf numFmtId="0" fontId="0" fillId="2" borderId="2" xfId="2" applyNumberFormat="1" applyFont="1" applyFill="1" applyBorder="1"/>
    <xf numFmtId="0" fontId="0" fillId="2" borderId="3" xfId="2" applyNumberFormat="1" applyFont="1" applyFill="1" applyBorder="1"/>
    <xf numFmtId="10" fontId="0" fillId="0" borderId="0" xfId="1" applyNumberFormat="1" applyFont="1"/>
    <xf numFmtId="2" fontId="0" fillId="2" borderId="0" xfId="0" applyNumberFormat="1" applyFill="1"/>
    <xf numFmtId="0" fontId="4" fillId="2" borderId="0" xfId="3" applyFill="1"/>
    <xf numFmtId="4" fontId="0" fillId="0" borderId="30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2" borderId="0" xfId="0" applyNumberFormat="1" applyFill="1"/>
    <xf numFmtId="41" fontId="0" fillId="0" borderId="0" xfId="2" applyFont="1"/>
    <xf numFmtId="41" fontId="0" fillId="0" borderId="21" xfId="2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40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23" xfId="0" applyFont="1" applyBorder="1"/>
    <xf numFmtId="0" fontId="6" fillId="0" borderId="5" xfId="0" applyFont="1" applyBorder="1"/>
    <xf numFmtId="0" fontId="6" fillId="0" borderId="44" xfId="0" applyFont="1" applyBorder="1"/>
    <xf numFmtId="0" fontId="6" fillId="0" borderId="47" xfId="0" applyFont="1" applyBorder="1"/>
    <xf numFmtId="0" fontId="6" fillId="0" borderId="24" xfId="0" applyFont="1" applyBorder="1"/>
    <xf numFmtId="0" fontId="6" fillId="0" borderId="48" xfId="0" applyFont="1" applyBorder="1"/>
    <xf numFmtId="0" fontId="6" fillId="0" borderId="49" xfId="0" applyFont="1" applyBorder="1"/>
    <xf numFmtId="0" fontId="6" fillId="0" borderId="25" xfId="0" applyFont="1" applyBorder="1"/>
    <xf numFmtId="0" fontId="6" fillId="0" borderId="50" xfId="0" applyFont="1" applyBorder="1"/>
    <xf numFmtId="0" fontId="6" fillId="0" borderId="51" xfId="0" applyFont="1" applyBorder="1"/>
    <xf numFmtId="0" fontId="7" fillId="0" borderId="3" xfId="0" applyFont="1" applyBorder="1"/>
    <xf numFmtId="0" fontId="7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7" borderId="8" xfId="0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/>
    </xf>
    <xf numFmtId="165" fontId="0" fillId="7" borderId="7" xfId="0" applyNumberFormat="1" applyFill="1" applyBorder="1" applyAlignment="1">
      <alignment horizontal="center"/>
    </xf>
    <xf numFmtId="0" fontId="10" fillId="0" borderId="30" xfId="0" applyFont="1" applyBorder="1" applyAlignment="1">
      <alignment horizontal="center" wrapText="1"/>
    </xf>
    <xf numFmtId="0" fontId="0" fillId="7" borderId="8" xfId="0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" fillId="7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3" fontId="3" fillId="0" borderId="19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/>
    <xf numFmtId="0" fontId="6" fillId="0" borderId="24" xfId="0" applyFont="1" applyBorder="1" applyAlignment="1">
      <alignment horizontal="center" wrapText="1"/>
    </xf>
    <xf numFmtId="0" fontId="0" fillId="0" borderId="49" xfId="0" applyBorder="1"/>
    <xf numFmtId="0" fontId="6" fillId="0" borderId="15" xfId="0" applyFont="1" applyBorder="1" applyAlignment="1">
      <alignment horizontal="center"/>
    </xf>
    <xf numFmtId="0" fontId="0" fillId="0" borderId="38" xfId="0" applyBorder="1"/>
    <xf numFmtId="0" fontId="0" fillId="0" borderId="36" xfId="0" applyBorder="1"/>
    <xf numFmtId="0" fontId="6" fillId="0" borderId="23" xfId="0" applyFont="1" applyBorder="1" applyAlignment="1">
      <alignment horizontal="center" wrapText="1"/>
    </xf>
    <xf numFmtId="0" fontId="0" fillId="0" borderId="45" xfId="0" applyBorder="1"/>
    <xf numFmtId="0" fontId="4" fillId="0" borderId="0" xfId="3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0" fillId="0" borderId="52" xfId="0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53" xfId="0" applyFont="1" applyBorder="1" applyAlignment="1">
      <alignment horizontal="center"/>
    </xf>
    <xf numFmtId="0" fontId="0" fillId="0" borderId="53" xfId="0" applyBorder="1"/>
    <xf numFmtId="0" fontId="6" fillId="0" borderId="39" xfId="0" applyFont="1" applyBorder="1" applyAlignment="1">
      <alignment horizontal="left"/>
    </xf>
    <xf numFmtId="0" fontId="0" fillId="0" borderId="39" xfId="0" applyBorder="1"/>
    <xf numFmtId="0" fontId="6" fillId="0" borderId="25" xfId="0" applyFont="1" applyBorder="1" applyAlignment="1">
      <alignment horizontal="center" wrapText="1"/>
    </xf>
    <xf numFmtId="0" fontId="0" fillId="0" borderId="51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44" xfId="0" applyFont="1" applyBorder="1" applyAlignment="1">
      <alignment horizontal="center"/>
    </xf>
    <xf numFmtId="0" fontId="0" fillId="0" borderId="46" xfId="0" applyBorder="1"/>
    <xf numFmtId="0" fontId="7" fillId="0" borderId="54" xfId="0" applyFont="1" applyBorder="1" applyAlignment="1">
      <alignment horizontal="center" vertical="center" wrapText="1"/>
    </xf>
    <xf numFmtId="0" fontId="0" fillId="0" borderId="41" xfId="0" applyBorder="1"/>
    <xf numFmtId="0" fontId="7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</cellXfs>
  <cellStyles count="5">
    <cellStyle name="Hipervínculo" xfId="3" builtinId="8"/>
    <cellStyle name="Millares [0]" xfId="2" builtinId="6"/>
    <cellStyle name="Moneda [0]" xfId="4" builtinId="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parvularia.mineduc.cl/carrera-docent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peip.cl/carrera-docente-asignacione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arvularia.mineduc.cl/material-descargable-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tabSelected="1" topLeftCell="H1" zoomScale="115" zoomScaleNormal="115" workbookViewId="0">
      <selection activeCell="O3" sqref="O3:O27"/>
    </sheetView>
  </sheetViews>
  <sheetFormatPr baseColWidth="10" defaultColWidth="11.42578125" defaultRowHeight="15" x14ac:dyDescent="0.25"/>
  <cols>
    <col min="1" max="1" width="32.5703125" style="15" customWidth="1"/>
    <col min="2" max="2" width="15.7109375" style="15" customWidth="1"/>
    <col min="3" max="3" width="5.5703125" style="15" customWidth="1"/>
    <col min="4" max="4" width="32.5703125" style="15" customWidth="1"/>
    <col min="5" max="7" width="14.7109375" style="15" customWidth="1"/>
    <col min="8" max="8" width="21.28515625" style="15" customWidth="1"/>
    <col min="9" max="9" width="23.42578125" style="16" customWidth="1"/>
    <col min="10" max="11" width="18.28515625" style="16" customWidth="1"/>
    <col min="12" max="12" width="18.28515625" style="103" customWidth="1"/>
    <col min="13" max="14" width="18.28515625" style="15" customWidth="1"/>
    <col min="15" max="15" width="26.28515625" style="15" customWidth="1"/>
    <col min="16" max="26" width="18.28515625" style="15" customWidth="1"/>
    <col min="27" max="27" width="19.7109375" style="15" customWidth="1"/>
    <col min="28" max="28" width="11.42578125" style="15" customWidth="1"/>
    <col min="29" max="29" width="16.5703125" style="15" customWidth="1"/>
    <col min="30" max="30" width="24.7109375" style="15" customWidth="1"/>
    <col min="31" max="31" width="0.5703125" style="15" customWidth="1"/>
    <col min="32" max="32" width="14.28515625" style="15" customWidth="1"/>
    <col min="33" max="33" width="22.7109375" style="15" customWidth="1"/>
    <col min="34" max="34" width="11.42578125" style="15" customWidth="1"/>
    <col min="35" max="16384" width="11.42578125" style="15"/>
  </cols>
  <sheetData>
    <row r="1" spans="1:38" ht="15" customHeight="1" thickBot="1" x14ac:dyDescent="0.3">
      <c r="A1" s="137" t="s">
        <v>0</v>
      </c>
      <c r="B1" s="134"/>
      <c r="C1" s="135"/>
      <c r="D1" s="137" t="s">
        <v>1</v>
      </c>
      <c r="E1" s="134"/>
      <c r="F1" s="134"/>
      <c r="G1" s="135"/>
      <c r="H1" s="138" t="s">
        <v>2</v>
      </c>
      <c r="I1" s="134"/>
      <c r="J1" s="134"/>
      <c r="K1" s="134"/>
      <c r="L1" s="134"/>
      <c r="M1" s="134"/>
      <c r="N1" s="135"/>
      <c r="O1" s="137" t="s">
        <v>3</v>
      </c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5"/>
      <c r="AA1" s="29" t="s">
        <v>4</v>
      </c>
      <c r="AD1" s="29" t="s">
        <v>5</v>
      </c>
      <c r="AF1" s="136" t="s">
        <v>6</v>
      </c>
      <c r="AG1" s="135"/>
    </row>
    <row r="2" spans="1:38" s="45" customFormat="1" ht="90" customHeight="1" x14ac:dyDescent="0.25">
      <c r="A2" s="50" t="s">
        <v>7</v>
      </c>
      <c r="B2" s="51" t="s">
        <v>8</v>
      </c>
      <c r="C2" s="61" t="s">
        <v>9</v>
      </c>
      <c r="D2" s="50" t="s">
        <v>10</v>
      </c>
      <c r="E2" s="51" t="s">
        <v>11</v>
      </c>
      <c r="F2" s="51" t="s">
        <v>12</v>
      </c>
      <c r="G2" s="52" t="s">
        <v>13</v>
      </c>
      <c r="H2" s="62" t="s">
        <v>14</v>
      </c>
      <c r="I2" s="17" t="s">
        <v>15</v>
      </c>
      <c r="J2" s="17" t="s">
        <v>16</v>
      </c>
      <c r="K2" s="17" t="s">
        <v>17</v>
      </c>
      <c r="L2" s="17" t="s">
        <v>18</v>
      </c>
      <c r="M2" s="17" t="s">
        <v>19</v>
      </c>
      <c r="N2" s="18" t="s">
        <v>20</v>
      </c>
      <c r="O2" s="53" t="s">
        <v>21</v>
      </c>
      <c r="P2" s="54" t="s">
        <v>22</v>
      </c>
      <c r="Q2" s="21" t="s">
        <v>23</v>
      </c>
      <c r="R2" s="22" t="s">
        <v>24</v>
      </c>
      <c r="S2" s="23" t="s">
        <v>25</v>
      </c>
      <c r="T2" s="20" t="s">
        <v>26</v>
      </c>
      <c r="U2" s="21" t="s">
        <v>27</v>
      </c>
      <c r="V2" s="22" t="s">
        <v>28</v>
      </c>
      <c r="W2" s="23" t="s">
        <v>29</v>
      </c>
      <c r="X2" s="53" t="s">
        <v>30</v>
      </c>
      <c r="Y2" s="55" t="s">
        <v>31</v>
      </c>
      <c r="Z2" s="58" t="s">
        <v>32</v>
      </c>
      <c r="AA2" s="30" t="s">
        <v>33</v>
      </c>
      <c r="AD2" s="30" t="s">
        <v>34</v>
      </c>
      <c r="AE2" s="61" t="s">
        <v>35</v>
      </c>
      <c r="AF2" s="50" t="s">
        <v>36</v>
      </c>
      <c r="AG2" s="20" t="s">
        <v>37</v>
      </c>
    </row>
    <row r="3" spans="1:38" ht="15" customHeight="1" thickBot="1" x14ac:dyDescent="0.3">
      <c r="A3" s="10"/>
      <c r="B3" s="14"/>
      <c r="C3" s="63"/>
      <c r="D3" s="10"/>
      <c r="E3" s="72"/>
      <c r="F3" s="14"/>
      <c r="G3" s="70"/>
      <c r="H3" s="68">
        <v>1000000</v>
      </c>
      <c r="I3" s="59" t="s">
        <v>38</v>
      </c>
      <c r="J3" s="48">
        <v>15</v>
      </c>
      <c r="K3" s="132">
        <v>47</v>
      </c>
      <c r="L3" s="101">
        <v>65</v>
      </c>
      <c r="M3" s="24" t="s">
        <v>39</v>
      </c>
      <c r="N3" s="25" t="s">
        <v>40</v>
      </c>
      <c r="O3" s="130">
        <f>(Parámetros!$C$3*(IF('Planilla educadoras'!K3&gt;42, 44, 'Planilla educadoras'!K3)*IF(K3&gt;42,1,Parámetros!$F$30)))</f>
        <v>879648</v>
      </c>
      <c r="P3" s="79">
        <f>ROUND(VLOOKUP(IF(J3&gt;15,15,J3),Parámetros!$E$6:$F$25,2,0)*O3,0)</f>
        <v>439824</v>
      </c>
      <c r="Q3" s="86">
        <f t="shared" ref="Q3:Q27" si="0">+P3</f>
        <v>439824</v>
      </c>
      <c r="R3" s="87">
        <f>IFERROR(ROUND(VLOOKUP(I3,Parámetros!$B$5:$C$11,2,0)*IF(K3&gt;42,42,K3)/42*(IF(J3&gt;15,15,J3))/15,0),0)</f>
        <v>1058032</v>
      </c>
      <c r="S3" s="88">
        <f>IFERROR(ROUND(VLOOKUP(I3,Parámetros!$B$12:$C$18,2,0)*IF(K3&gt;42,42,K3)/42,0),0)</f>
        <v>287346</v>
      </c>
      <c r="T3" s="82">
        <f t="shared" ref="T3:T27" si="1">SUM(Q3:S3)</f>
        <v>1785202</v>
      </c>
      <c r="U3" s="86">
        <f>ROUND(IF(L3&gt;=60,T3*0.2,IF(AND(IF(M3="Sí",1,0)=1,L3&gt;=45),T3*0.1,0)),0)</f>
        <v>357040</v>
      </c>
      <c r="V3" s="87">
        <f>IFERROR(ROUND(VLOOKUP(I3,Parámetros!$B$21:$C$27,2,0)*IF(L3&gt;=60,1,0)*(IF(K3&gt;42,42,K3)/42),0),0)</f>
        <v>66128</v>
      </c>
      <c r="W3" s="88">
        <f>IFERROR(ROUND(VLOOKUP(I3,Parámetros!$B$28:$C$34,2,0)*IF(L3&gt;=80,1,0)*(IF(K3&gt;42,42,K3)/42),0),0)</f>
        <v>0</v>
      </c>
      <c r="X3" s="78">
        <f t="shared" ref="X3:X27" si="2">SUM(U3:W3)</f>
        <v>423168</v>
      </c>
      <c r="Y3" s="84">
        <f>ROUND(IF(K3&gt;=30,Parámetros!$C$37*IF(N3="Sí habilitado",1,0),Parámetros!$C$37*(IF('Planilla educadoras'!K3&gt;42,42,K3))/30*IF(N3="Sí habilitado",1,0)),0)</f>
        <v>351263</v>
      </c>
      <c r="Z3" s="79">
        <f>+O3+P3+T3+X3+Y3</f>
        <v>3879105</v>
      </c>
      <c r="AA3" s="31">
        <f>IF(Z3&gt;H3,Z3-H3,0)</f>
        <v>2879105</v>
      </c>
      <c r="AD3" s="31">
        <f t="shared" ref="AD3:AD27" si="3">+AA3*12</f>
        <v>34549260</v>
      </c>
      <c r="AE3" s="92">
        <f t="shared" ref="AE3:AE27" si="4">+E3</f>
        <v>0</v>
      </c>
      <c r="AF3" s="96">
        <f>+AE3</f>
        <v>0</v>
      </c>
      <c r="AG3" s="93">
        <f t="shared" ref="AG3:AG6" si="5">+SUMIFS($AD$3:$AD$27,$AE$3:$AE$27,$AF3)</f>
        <v>81216180</v>
      </c>
      <c r="AK3" s="57" t="s">
        <v>41</v>
      </c>
      <c r="AL3" s="57"/>
    </row>
    <row r="4" spans="1:38" ht="15" customHeight="1" thickTop="1" x14ac:dyDescent="0.25">
      <c r="A4" s="10"/>
      <c r="B4" s="14"/>
      <c r="C4" s="63"/>
      <c r="D4" s="10"/>
      <c r="E4" s="72"/>
      <c r="F4" s="14"/>
      <c r="G4" s="70"/>
      <c r="H4" s="68">
        <v>1000000</v>
      </c>
      <c r="I4" s="59" t="s">
        <v>38</v>
      </c>
      <c r="J4" s="48">
        <v>15</v>
      </c>
      <c r="K4" s="48">
        <v>42</v>
      </c>
      <c r="L4" s="101">
        <v>65</v>
      </c>
      <c r="M4" s="24" t="s">
        <v>39</v>
      </c>
      <c r="N4" s="25" t="s">
        <v>40</v>
      </c>
      <c r="O4" s="130">
        <f>(Parámetros!$C$3*(IF('Planilla educadoras'!K4&gt;42, 44, 'Planilla educadoras'!K4)*IF(K4&gt;42,1,Parámetros!$F$30)))</f>
        <v>879648</v>
      </c>
      <c r="P4" s="79">
        <f>ROUND(VLOOKUP(IF(J4&gt;15,15,J4),Parámetros!$E$6:$F$25,2,0)*O4,0)</f>
        <v>439824</v>
      </c>
      <c r="Q4" s="86">
        <f t="shared" si="0"/>
        <v>439824</v>
      </c>
      <c r="R4" s="87">
        <f>IFERROR(ROUND(VLOOKUP(I4,Parámetros!$B$5:$C$11,2,0)*IF(K4&gt;42,42,K4)/42*(IF(J4&gt;15,15,J4))/15,0),0)</f>
        <v>1058032</v>
      </c>
      <c r="S4" s="88">
        <f>IFERROR(ROUND(VLOOKUP(I4,Parámetros!$B$12:$C$18,2,0)*IF(K4&gt;42,42,K4)/42,0),0)</f>
        <v>287346</v>
      </c>
      <c r="T4" s="82">
        <f t="shared" si="1"/>
        <v>1785202</v>
      </c>
      <c r="U4" s="86">
        <f>ROUND(IF(L4&gt;=60,T4*0.2,IF(AND(IF(M4="Sí",1,0)=1,L4&gt;=45),T4*0.1,0)),0)</f>
        <v>357040</v>
      </c>
      <c r="V4" s="87">
        <f>IFERROR(ROUND(VLOOKUP(I4,Parámetros!$B$21:$C$27,2,0)*IF(L4&gt;=60,1,0)*(IF(K4&gt;42,42,K4)/42),0),0)</f>
        <v>66128</v>
      </c>
      <c r="W4" s="88">
        <f>IFERROR(ROUND(VLOOKUP(I4,Parámetros!$B$28:$C$34,2,0)*IF(L4&gt;=80,1,0)*(IF(K4&gt;42,42,K4)/42),0),0)</f>
        <v>0</v>
      </c>
      <c r="X4" s="78">
        <f t="shared" si="2"/>
        <v>423168</v>
      </c>
      <c r="Y4" s="84">
        <f>ROUND(IF(K4&gt;=30,Parámetros!$C$37*IF(N4="Sí habilitado",1,0),Parámetros!$C$37*(IF('Planilla educadoras'!K4&gt;42,42,K4))/30*IF(N4="Sí habilitado",1,0)),0)</f>
        <v>351263</v>
      </c>
      <c r="Z4" s="79">
        <f>+O4+P4+T4+X4+Y4</f>
        <v>3879105</v>
      </c>
      <c r="AA4" s="31">
        <f>IF(Z4&gt;H4,Z4-H4,0)</f>
        <v>2879105</v>
      </c>
      <c r="AD4" s="31">
        <f t="shared" si="3"/>
        <v>34549260</v>
      </c>
      <c r="AE4" s="92">
        <f t="shared" si="4"/>
        <v>0</v>
      </c>
      <c r="AF4" s="96" t="str">
        <f t="array" ref="AF4">IF(SUMPRODUCT(--EXACT(AE4,$AF$3:AF3)),"",AE4)</f>
        <v/>
      </c>
      <c r="AG4" s="93">
        <f t="shared" si="5"/>
        <v>0</v>
      </c>
      <c r="AK4" s="56" t="s">
        <v>42</v>
      </c>
    </row>
    <row r="5" spans="1:38" x14ac:dyDescent="0.25">
      <c r="A5" s="10"/>
      <c r="B5" s="14"/>
      <c r="C5" s="63"/>
      <c r="D5" s="10"/>
      <c r="E5" s="72"/>
      <c r="F5" s="14"/>
      <c r="G5" s="70"/>
      <c r="H5" s="68">
        <v>1000000</v>
      </c>
      <c r="I5" s="59" t="s">
        <v>38</v>
      </c>
      <c r="J5" s="48">
        <v>15</v>
      </c>
      <c r="K5" s="48">
        <v>21</v>
      </c>
      <c r="L5" s="101">
        <v>65</v>
      </c>
      <c r="M5" s="24" t="s">
        <v>39</v>
      </c>
      <c r="N5" s="25" t="s">
        <v>40</v>
      </c>
      <c r="O5" s="130">
        <f>(Parámetros!$C$3*(IF('Planilla educadoras'!K5&gt;42, 44, 'Planilla educadoras'!K5)*IF(K5&gt;42,1,Parámetros!$F$30)))</f>
        <v>439824</v>
      </c>
      <c r="P5" s="79">
        <f>ROUND(VLOOKUP(IF(J5&gt;15,15,J5),Parámetros!$E$6:$F$25,2,0)*O5,0)</f>
        <v>219912</v>
      </c>
      <c r="Q5" s="86">
        <f t="shared" si="0"/>
        <v>219912</v>
      </c>
      <c r="R5" s="87">
        <f>IFERROR(ROUND(VLOOKUP(I5,Parámetros!$B$5:$C$11,2,0)*IF(K5&gt;42,42,K5)/42*(IF(J5&gt;15,15,J5))/15,0),0)</f>
        <v>529016</v>
      </c>
      <c r="S5" s="88">
        <f>IFERROR(ROUND(VLOOKUP(I5,Parámetros!$B$12:$C$18,2,0)*IF(K5&gt;42,42,K5)/42,0),0)</f>
        <v>143673</v>
      </c>
      <c r="T5" s="82">
        <f t="shared" si="1"/>
        <v>892601</v>
      </c>
      <c r="U5" s="86">
        <f>ROUND(IF(L5&gt;=60,T5*0.2,IF(AND(IF(M5="Sí",1,0)=1,L5&gt;=45),T5*0.1,0)),0)</f>
        <v>178520</v>
      </c>
      <c r="V5" s="87">
        <f>IFERROR(ROUND(VLOOKUP(I5,Parámetros!$B$21:$C$27,2,0)*IF(L5&gt;=60,1,0)*(IF(K5&gt;42,42,K5)/42),0),0)</f>
        <v>33064</v>
      </c>
      <c r="W5" s="88">
        <f>IFERROR(ROUND(VLOOKUP(I5,Parámetros!$B$28:$C$34,2,0)*IF(L5&gt;=80,1,0)*(IF(K5&gt;42,42,K5)/42),0),0)</f>
        <v>0</v>
      </c>
      <c r="X5" s="78">
        <f t="shared" si="2"/>
        <v>211584</v>
      </c>
      <c r="Y5" s="84">
        <f>ROUND(IF(K5&gt;=30,Parámetros!$C$37*IF(N5="Sí habilitado",1,0),Parámetros!$C$37*(IF('Planilla educadoras'!K5&gt;42,42,K5))/30*IF(N5="Sí habilitado",1,0)),0)</f>
        <v>245884</v>
      </c>
      <c r="Z5" s="79">
        <f>+O5+P5+T5+X5+Y5</f>
        <v>2009805</v>
      </c>
      <c r="AA5" s="31">
        <f>IF(Z5&gt;H5,Z5-H5,0)</f>
        <v>1009805</v>
      </c>
      <c r="AD5" s="31">
        <f t="shared" si="3"/>
        <v>12117660</v>
      </c>
      <c r="AE5" s="92">
        <f t="shared" si="4"/>
        <v>0</v>
      </c>
      <c r="AF5" s="96" t="str">
        <f t="array" ref="AF5">IF(SUMPRODUCT(--EXACT(AE5,$AF$3:AF4)),"",AE5)</f>
        <v/>
      </c>
      <c r="AG5" s="93">
        <f t="shared" si="5"/>
        <v>0</v>
      </c>
      <c r="AK5" s="56" t="s">
        <v>43</v>
      </c>
    </row>
    <row r="6" spans="1:38" x14ac:dyDescent="0.25">
      <c r="A6" s="10"/>
      <c r="B6" s="14"/>
      <c r="C6" s="63"/>
      <c r="D6" s="10"/>
      <c r="E6" s="72"/>
      <c r="F6" s="14"/>
      <c r="G6" s="70"/>
      <c r="H6" s="68"/>
      <c r="I6" s="59"/>
      <c r="J6" s="48"/>
      <c r="K6" s="48"/>
      <c r="L6" s="101"/>
      <c r="M6" s="24"/>
      <c r="N6" s="25"/>
      <c r="O6" s="130">
        <f>(Parámetros!$C$3*(IF('Planilla educadoras'!K6&gt;42, 44, 'Planilla educadoras'!K6)*IF(K6&gt;42,1,Parámetros!$F$30)))</f>
        <v>0</v>
      </c>
      <c r="P6" s="79">
        <f>ROUND(VLOOKUP(IF(J6&gt;15,15,J6),Parámetros!$E$6:$F$25,2,0)*O6,0)</f>
        <v>0</v>
      </c>
      <c r="Q6" s="86">
        <f t="shared" si="0"/>
        <v>0</v>
      </c>
      <c r="R6" s="87">
        <f>IFERROR(ROUND(VLOOKUP(I6,Parámetros!$B$5:$C$11,2,0)*IF(K6&gt;42,42,K6)/42*(IF(J6&gt;15,15,J6))/15,0),0)</f>
        <v>0</v>
      </c>
      <c r="S6" s="88">
        <f>IFERROR(ROUND(VLOOKUP(I6,Parámetros!$B$12:$C$18,2,0)*IF(K6&gt;42,42,K6)/42,0),0)</f>
        <v>0</v>
      </c>
      <c r="T6" s="82">
        <f t="shared" si="1"/>
        <v>0</v>
      </c>
      <c r="U6" s="86">
        <f t="shared" ref="U6:U27" si="6">ROUND(IF(L6&gt;=60,T6*0.2,IF(AND(IF(M6="Sí",1,0)=1,L6&gt;=45),T6*0.1,0)),0)</f>
        <v>0</v>
      </c>
      <c r="V6" s="87">
        <f>IFERROR(ROUND(VLOOKUP(I6,Parámetros!$B$21:$C$27,2,0)*IF(L6&gt;=60,1,0)*(IF(K6&gt;42,42,K6)/42),0),0)</f>
        <v>0</v>
      </c>
      <c r="W6" s="88">
        <f>IFERROR(ROUND(VLOOKUP(I6,Parámetros!$B$28:$C$34,2,0)*IF(L6&gt;=80,1,0)*(IF(K6&gt;42,42,K6)/42),0),0)</f>
        <v>0</v>
      </c>
      <c r="X6" s="78">
        <f t="shared" si="2"/>
        <v>0</v>
      </c>
      <c r="Y6" s="84">
        <f>ROUND(IF(K6&gt;=30,Parámetros!$C$37*IF(N6="Sí habilitado",1,0),Parámetros!$C$37*(IF('Planilla educadoras'!K6&gt;42,42,K6))/30*IF(N6="Sí habilitado",1,0)),0)</f>
        <v>0</v>
      </c>
      <c r="Z6" s="79">
        <f t="shared" ref="Z6:Z27" si="7">+O6+P6+T6+X6+Y6</f>
        <v>0</v>
      </c>
      <c r="AA6" s="31">
        <f t="shared" ref="AA6:AA27" si="8">IF(Z6&gt;H6,Z6-H6,0)</f>
        <v>0</v>
      </c>
      <c r="AD6" s="31">
        <f t="shared" si="3"/>
        <v>0</v>
      </c>
      <c r="AE6" s="92">
        <f t="shared" si="4"/>
        <v>0</v>
      </c>
      <c r="AF6" s="96" t="str">
        <f t="array" ref="AF6">IF(SUMPRODUCT(--EXACT(AE6,$AF$3:AF5)),"",AE6)</f>
        <v/>
      </c>
      <c r="AG6" s="93">
        <f t="shared" si="5"/>
        <v>0</v>
      </c>
      <c r="AK6" s="56" t="s">
        <v>44</v>
      </c>
    </row>
    <row r="7" spans="1:38" x14ac:dyDescent="0.25">
      <c r="A7" s="10"/>
      <c r="B7" s="14"/>
      <c r="C7" s="63"/>
      <c r="D7" s="10"/>
      <c r="E7" s="72"/>
      <c r="F7" s="14"/>
      <c r="G7" s="70"/>
      <c r="H7" s="68"/>
      <c r="I7" s="59"/>
      <c r="J7" s="48"/>
      <c r="K7" s="48"/>
      <c r="L7" s="101"/>
      <c r="M7" s="24"/>
      <c r="N7" s="25"/>
      <c r="O7" s="130">
        <f>(Parámetros!$C$3*(IF('Planilla educadoras'!K7&gt;42, 44, 'Planilla educadoras'!K7)*IF(K7&gt;42,1,Parámetros!$F$30)))</f>
        <v>0</v>
      </c>
      <c r="P7" s="79">
        <f>ROUND(VLOOKUP(IF(J7&gt;15,15,J7),Parámetros!$E$6:$F$25,2,0)*O7,0)</f>
        <v>0</v>
      </c>
      <c r="Q7" s="86">
        <f t="shared" si="0"/>
        <v>0</v>
      </c>
      <c r="R7" s="87">
        <f>IFERROR(ROUND(VLOOKUP(I7,Parámetros!$B$5:$C$11,2,0)*IF(K7&gt;42,42,K7)/42*(IF(J7&gt;15,15,J7))/15,0),0)</f>
        <v>0</v>
      </c>
      <c r="S7" s="88">
        <f>IFERROR(ROUND(VLOOKUP(I7,Parámetros!$B$12:$C$18,2,0)*IF(K7&gt;42,42,K7)/42,0),0)</f>
        <v>0</v>
      </c>
      <c r="T7" s="82">
        <f t="shared" si="1"/>
        <v>0</v>
      </c>
      <c r="U7" s="86">
        <f>ROUND(IF(L7&gt;=60,T7*0.2,IF(AND(IF(M7="Sí",1,0)=1,L7&gt;=45),T7*0.1,0)),0)</f>
        <v>0</v>
      </c>
      <c r="V7" s="87">
        <f>IFERROR(ROUND(VLOOKUP(I7,Parámetros!$B$21:$C$27,2,0)*IF(L7&gt;=60,1,0)*(IF(K7&gt;42,42,K7)/42),0),0)</f>
        <v>0</v>
      </c>
      <c r="W7" s="88">
        <f>IFERROR(ROUND(VLOOKUP(I7,Parámetros!$B$28:$C$34,2,0)*IF(L7&gt;=80,1,0)*(IF(K7&gt;42,42,K7)/42),0),0)</f>
        <v>0</v>
      </c>
      <c r="X7" s="78">
        <f t="shared" si="2"/>
        <v>0</v>
      </c>
      <c r="Y7" s="84">
        <f>ROUND(IF(K7&gt;=30,Parámetros!$C$37*IF(N7="Sí habilitado",1,0),Parámetros!$C$37*(IF('Planilla educadoras'!K7&gt;42,42,K7))/30*IF(N7="Sí habilitado",1,0)),0)</f>
        <v>0</v>
      </c>
      <c r="Z7" s="79">
        <f>+O7+P7+T7+X7+Y7</f>
        <v>0</v>
      </c>
      <c r="AA7" s="31">
        <f>IF(Z7&gt;H7,Z7-H7,0)</f>
        <v>0</v>
      </c>
      <c r="AD7" s="31">
        <f t="shared" si="3"/>
        <v>0</v>
      </c>
      <c r="AE7" s="92">
        <f t="shared" si="4"/>
        <v>0</v>
      </c>
      <c r="AF7" s="96" t="str">
        <f t="array" ref="AF7">IF(SUMPRODUCT(--EXACT(AE7,$AF$3:AF6)),"",AE7)</f>
        <v/>
      </c>
      <c r="AG7" s="93">
        <f t="shared" ref="AG7:AG27" si="9">+SUMIFS($AD$3:$AD$27,$AE$3:$AE$27,$AF7)</f>
        <v>0</v>
      </c>
      <c r="AK7" s="56" t="s">
        <v>45</v>
      </c>
    </row>
    <row r="8" spans="1:38" x14ac:dyDescent="0.25">
      <c r="A8" s="46"/>
      <c r="B8" s="47"/>
      <c r="C8" s="64"/>
      <c r="D8" s="10"/>
      <c r="E8" s="72"/>
      <c r="F8" s="14"/>
      <c r="G8" s="70"/>
      <c r="H8" s="68"/>
      <c r="I8" s="59"/>
      <c r="J8" s="48"/>
      <c r="K8" s="48"/>
      <c r="L8" s="101"/>
      <c r="M8" s="24"/>
      <c r="N8" s="25"/>
      <c r="O8" s="130">
        <f>(Parámetros!$C$3*(IF('Planilla educadoras'!K8&gt;42, 44, 'Planilla educadoras'!K8)*IF(K8&gt;42,1,Parámetros!$F$30)))</f>
        <v>0</v>
      </c>
      <c r="P8" s="79">
        <f>ROUND(VLOOKUP(IF(J8&gt;15,15,J8),Parámetros!$E$6:$F$25,2,0)*O8,0)</f>
        <v>0</v>
      </c>
      <c r="Q8" s="86">
        <f t="shared" si="0"/>
        <v>0</v>
      </c>
      <c r="R8" s="87">
        <f>IFERROR(ROUND(VLOOKUP(I8,Parámetros!$B$5:$C$11,2,0)*IF(K8&gt;42,42,K8)/42*(IF(J8&gt;15,15,J8))/15,0),0)</f>
        <v>0</v>
      </c>
      <c r="S8" s="88">
        <f>IFERROR(ROUND(VLOOKUP(I8,Parámetros!$B$12:$C$18,2,0)*IF(K8&gt;42,42,K8)/42,0),0)</f>
        <v>0</v>
      </c>
      <c r="T8" s="82">
        <f t="shared" si="1"/>
        <v>0</v>
      </c>
      <c r="U8" s="86">
        <f>ROUND(IF(L8&gt;=60,T8*0.2,IF(AND(IF(M8="Sí",1,0)=1,L8&gt;=45),T8*0.1,0)),0)</f>
        <v>0</v>
      </c>
      <c r="V8" s="87">
        <f>IFERROR(ROUND(VLOOKUP(I8,Parámetros!$B$21:$C$27,2,0)*IF(L8&gt;=60,1,0)*(IF(K8&gt;42,42,K8)/42),0),0)</f>
        <v>0</v>
      </c>
      <c r="W8" s="88">
        <f>IFERROR(ROUND(VLOOKUP(I8,Parámetros!$B$28:$C$34,2,0)*IF(L8&gt;=80,1,0)*(IF(K8&gt;42,42,K8)/42),0),0)</f>
        <v>0</v>
      </c>
      <c r="X8" s="78">
        <f t="shared" si="2"/>
        <v>0</v>
      </c>
      <c r="Y8" s="84">
        <f>ROUND(IF(K8&gt;=30,Parámetros!$C$37*IF(N8="Sí habilitado",1,0),Parámetros!$C$37*(IF('Planilla educadoras'!K8&gt;42,42,K8))/30*IF(N8="Sí habilitado",1,0)),0)</f>
        <v>0</v>
      </c>
      <c r="Z8" s="79">
        <f>+O8+P8+T8+X8+Y8</f>
        <v>0</v>
      </c>
      <c r="AA8" s="49">
        <f>IF(Z8&gt;H8,Z8-H8,0)</f>
        <v>0</v>
      </c>
      <c r="AD8" s="31">
        <f t="shared" si="3"/>
        <v>0</v>
      </c>
      <c r="AE8" s="92">
        <f t="shared" si="4"/>
        <v>0</v>
      </c>
      <c r="AF8" s="96" t="str">
        <f t="array" ref="AF8">IF(SUMPRODUCT(--EXACT(AE8,$AF$3:AF7)),"",AE8)</f>
        <v/>
      </c>
      <c r="AG8" s="93">
        <f t="shared" si="9"/>
        <v>0</v>
      </c>
      <c r="AK8" s="56" t="s">
        <v>46</v>
      </c>
    </row>
    <row r="9" spans="1:38" x14ac:dyDescent="0.25">
      <c r="A9" s="46"/>
      <c r="B9" s="47"/>
      <c r="C9" s="64"/>
      <c r="D9" s="10"/>
      <c r="E9" s="72"/>
      <c r="F9" s="14"/>
      <c r="G9" s="70"/>
      <c r="H9" s="68"/>
      <c r="I9" s="59"/>
      <c r="J9" s="48"/>
      <c r="K9" s="48"/>
      <c r="L9" s="101"/>
      <c r="M9" s="24"/>
      <c r="N9" s="25"/>
      <c r="O9" s="130">
        <f>(Parámetros!$C$3*(IF('Planilla educadoras'!K9&gt;42, 44, 'Planilla educadoras'!K9)*IF(K9&gt;42,1,Parámetros!$F$30)))</f>
        <v>0</v>
      </c>
      <c r="P9" s="79">
        <f>ROUND(VLOOKUP(IF(J9&gt;15,15,J9),Parámetros!$E$6:$F$25,2,0)*O9,0)</f>
        <v>0</v>
      </c>
      <c r="Q9" s="86">
        <f t="shared" si="0"/>
        <v>0</v>
      </c>
      <c r="R9" s="87">
        <f>IFERROR(ROUND(VLOOKUP(I9,Parámetros!$B$5:$C$11,2,0)*IF(K9&gt;42,42,K9)/42*(IF(J9&gt;15,15,J9))/15,0),0)</f>
        <v>0</v>
      </c>
      <c r="S9" s="88">
        <f>IFERROR(ROUND(VLOOKUP(I9,Parámetros!$B$12:$C$18,2,0)*IF(K9&gt;42,42,K9)/42,0),0)</f>
        <v>0</v>
      </c>
      <c r="T9" s="82">
        <f t="shared" si="1"/>
        <v>0</v>
      </c>
      <c r="U9" s="86">
        <f>ROUND(IF(L9&gt;=60,T9*0.2,IF(AND(IF(M9="Sí",1,0)=1,L9&gt;=45),T9*0.1,0)),0)</f>
        <v>0</v>
      </c>
      <c r="V9" s="87">
        <f>IFERROR(ROUND(VLOOKUP(I9,Parámetros!$B$21:$C$27,2,0)*IF(L9&gt;=60,1,0)*(IF(K9&gt;42,42,K9)/42),0),0)</f>
        <v>0</v>
      </c>
      <c r="W9" s="88">
        <f>IFERROR(ROUND(VLOOKUP(I9,Parámetros!$B$28:$C$34,2,0)*IF(L9&gt;=80,1,0)*(IF(K9&gt;42,42,K9)/42),0),0)</f>
        <v>0</v>
      </c>
      <c r="X9" s="78">
        <f t="shared" si="2"/>
        <v>0</v>
      </c>
      <c r="Y9" s="84">
        <f>ROUND(IF(K9&gt;=30,Parámetros!$C$37*IF(N9="Sí habilitado",1,0),Parámetros!$C$37*(IF('Planilla educadoras'!K9&gt;42,42,K9))/30*IF(N9="Sí habilitado",1,0)),0)</f>
        <v>0</v>
      </c>
      <c r="Z9" s="79">
        <f>+O9+P9+T9+X9+Y9</f>
        <v>0</v>
      </c>
      <c r="AA9" s="49">
        <f>IF(Z9&gt;H9,Z9-H9,0)</f>
        <v>0</v>
      </c>
      <c r="AD9" s="31">
        <f t="shared" si="3"/>
        <v>0</v>
      </c>
      <c r="AE9" s="92">
        <f t="shared" si="4"/>
        <v>0</v>
      </c>
      <c r="AF9" s="96" t="str">
        <f t="array" ref="AF9">IF(SUMPRODUCT(--EXACT(AE9,$AF$3:AF8)),"",AE9)</f>
        <v/>
      </c>
      <c r="AG9" s="93">
        <f t="shared" si="9"/>
        <v>0</v>
      </c>
      <c r="AK9" s="56" t="s">
        <v>47</v>
      </c>
    </row>
    <row r="10" spans="1:38" x14ac:dyDescent="0.25">
      <c r="A10" s="46"/>
      <c r="B10" s="47"/>
      <c r="C10" s="64"/>
      <c r="D10" s="10"/>
      <c r="E10" s="72"/>
      <c r="F10" s="14"/>
      <c r="G10" s="70"/>
      <c r="H10" s="68"/>
      <c r="I10" s="59"/>
      <c r="J10" s="48"/>
      <c r="K10" s="48"/>
      <c r="L10" s="101"/>
      <c r="M10" s="24"/>
      <c r="N10" s="25"/>
      <c r="O10" s="130">
        <f>(Parámetros!$C$3*(IF('Planilla educadoras'!K10&gt;42, 44, 'Planilla educadoras'!K10)*IF(K10&gt;42,1,Parámetros!$F$30)))</f>
        <v>0</v>
      </c>
      <c r="P10" s="79">
        <f>ROUND(VLOOKUP(IF(J10&gt;15,15,J10),Parámetros!$E$6:$F$25,2,0)*O10,0)</f>
        <v>0</v>
      </c>
      <c r="Q10" s="86">
        <f t="shared" si="0"/>
        <v>0</v>
      </c>
      <c r="R10" s="87">
        <f>IFERROR(ROUND(VLOOKUP(I10,Parámetros!$B$5:$C$11,2,0)*IF(K10&gt;42,42,K10)/42*(IF(J10&gt;15,15,J10))/15,0),0)</f>
        <v>0</v>
      </c>
      <c r="S10" s="88">
        <f>IFERROR(ROUND(VLOOKUP(I10,Parámetros!$B$12:$C$18,2,0)*IF(K10&gt;42,42,K10)/42,0),0)</f>
        <v>0</v>
      </c>
      <c r="T10" s="82">
        <f t="shared" si="1"/>
        <v>0</v>
      </c>
      <c r="U10" s="86">
        <f t="shared" si="6"/>
        <v>0</v>
      </c>
      <c r="V10" s="87">
        <f>IFERROR(ROUND(VLOOKUP(I10,Parámetros!$B$21:$C$27,2,0)*IF(L10&gt;=60,1,0)*(IF(K10&gt;42,42,K10)/42),0),0)</f>
        <v>0</v>
      </c>
      <c r="W10" s="88">
        <f>IFERROR(ROUND(VLOOKUP(I10,Parámetros!$B$28:$C$34,2,0)*IF(L10&gt;=80,1,0)*(IF(K10&gt;42,42,K10)/42),0),0)</f>
        <v>0</v>
      </c>
      <c r="X10" s="78">
        <f t="shared" si="2"/>
        <v>0</v>
      </c>
      <c r="Y10" s="84">
        <f>ROUND(IF(K10&gt;=30,Parámetros!$C$37*IF(N10="Sí habilitado",1,0),Parámetros!$C$37*(IF('Planilla educadoras'!K10&gt;42,42,K10))/30*IF(N10="Sí habilitado",1,0)),0)</f>
        <v>0</v>
      </c>
      <c r="Z10" s="79">
        <f t="shared" si="7"/>
        <v>0</v>
      </c>
      <c r="AA10" s="49">
        <f t="shared" si="8"/>
        <v>0</v>
      </c>
      <c r="AD10" s="31">
        <f t="shared" si="3"/>
        <v>0</v>
      </c>
      <c r="AE10" s="92">
        <f t="shared" si="4"/>
        <v>0</v>
      </c>
      <c r="AF10" s="96" t="str">
        <f t="array" ref="AF10">IF(SUMPRODUCT(--EXACT(AE10,$AF$3:AF9)),"",AE10)</f>
        <v/>
      </c>
      <c r="AG10" s="93">
        <f t="shared" si="9"/>
        <v>0</v>
      </c>
      <c r="AK10" s="56" t="s">
        <v>38</v>
      </c>
    </row>
    <row r="11" spans="1:38" x14ac:dyDescent="0.25">
      <c r="A11" s="46"/>
      <c r="B11" s="47"/>
      <c r="C11" s="64"/>
      <c r="D11" s="10"/>
      <c r="E11" s="72"/>
      <c r="F11" s="14"/>
      <c r="G11" s="70"/>
      <c r="H11" s="68"/>
      <c r="I11" s="59"/>
      <c r="J11" s="48"/>
      <c r="K11" s="48"/>
      <c r="L11" s="101"/>
      <c r="M11" s="24"/>
      <c r="N11" s="25"/>
      <c r="O11" s="130">
        <f>(Parámetros!$C$3*(IF('Planilla educadoras'!K11&gt;42, 44, 'Planilla educadoras'!K11)*IF(K11&gt;42,1,Parámetros!$F$30)))</f>
        <v>0</v>
      </c>
      <c r="P11" s="79">
        <f>ROUND(VLOOKUP(IF(J11&gt;15,15,J11),Parámetros!$E$6:$F$25,2,0)*O11,0)</f>
        <v>0</v>
      </c>
      <c r="Q11" s="86">
        <f t="shared" si="0"/>
        <v>0</v>
      </c>
      <c r="R11" s="87">
        <f>IFERROR(ROUND(VLOOKUP(I11,Parámetros!$B$5:$C$11,2,0)*IF(K11&gt;42,42,K11)/42*(IF(J11&gt;15,15,J11))/15,0),0)</f>
        <v>0</v>
      </c>
      <c r="S11" s="88">
        <f>IFERROR(ROUND(VLOOKUP(I11,Parámetros!$B$12:$C$18,2,0)*IF(K11&gt;42,42,K11)/42,0),0)</f>
        <v>0</v>
      </c>
      <c r="T11" s="82">
        <f t="shared" si="1"/>
        <v>0</v>
      </c>
      <c r="U11" s="86">
        <f t="shared" si="6"/>
        <v>0</v>
      </c>
      <c r="V11" s="87">
        <f>IFERROR(ROUND(VLOOKUP(I11,Parámetros!$B$21:$C$27,2,0)*IF(L11&gt;=60,1,0)*(IF(K11&gt;42,42,K11)/42),0),0)</f>
        <v>0</v>
      </c>
      <c r="W11" s="88">
        <f>IFERROR(ROUND(VLOOKUP(I11,Parámetros!$B$28:$C$34,2,0)*IF(L11&gt;=80,1,0)*(IF(K11&gt;42,42,K11)/42),0),0)</f>
        <v>0</v>
      </c>
      <c r="X11" s="78">
        <f t="shared" si="2"/>
        <v>0</v>
      </c>
      <c r="Y11" s="84">
        <f>ROUND(IF(K11&gt;=30,Parámetros!$C$37*IF(N11="Sí habilitado",1,0),Parámetros!$C$37*(IF('Planilla educadoras'!K11&gt;42,42,K11))/30*IF(N11="Sí habilitado",1,0)),0)</f>
        <v>0</v>
      </c>
      <c r="Z11" s="79">
        <f t="shared" si="7"/>
        <v>0</v>
      </c>
      <c r="AA11" s="49">
        <f t="shared" si="8"/>
        <v>0</v>
      </c>
      <c r="AD11" s="31">
        <f t="shared" si="3"/>
        <v>0</v>
      </c>
      <c r="AE11" s="92">
        <f t="shared" si="4"/>
        <v>0</v>
      </c>
      <c r="AF11" s="96" t="str">
        <f t="array" ref="AF11">IF(SUMPRODUCT(--EXACT(AE11,$AF$3:AF10)),"",AE11)</f>
        <v/>
      </c>
      <c r="AG11" s="93">
        <f t="shared" si="9"/>
        <v>0</v>
      </c>
    </row>
    <row r="12" spans="1:38" ht="15" customHeight="1" thickBot="1" x14ac:dyDescent="0.3">
      <c r="A12" s="46"/>
      <c r="B12" s="47"/>
      <c r="C12" s="64"/>
      <c r="D12" s="10"/>
      <c r="E12" s="72"/>
      <c r="F12" s="14"/>
      <c r="G12" s="70"/>
      <c r="H12" s="68"/>
      <c r="I12" s="59"/>
      <c r="J12" s="48"/>
      <c r="K12" s="48"/>
      <c r="L12" s="101"/>
      <c r="M12" s="24"/>
      <c r="N12" s="25"/>
      <c r="O12" s="130">
        <f>(Parámetros!$C$3*(IF('Planilla educadoras'!K12&gt;42, 44, 'Planilla educadoras'!K12)*IF(K12&gt;42,1,Parámetros!$F$30)))</f>
        <v>0</v>
      </c>
      <c r="P12" s="79">
        <f>ROUND(VLOOKUP(IF(J12&gt;15,15,J12),Parámetros!$E$6:$F$25,2,0)*O12,0)</f>
        <v>0</v>
      </c>
      <c r="Q12" s="86">
        <f t="shared" si="0"/>
        <v>0</v>
      </c>
      <c r="R12" s="87">
        <f>IFERROR(ROUND(VLOOKUP(I12,Parámetros!$B$5:$C$11,2,0)*IF(K12&gt;42,42,K12)/42*(IF(J12&gt;15,15,J12))/15,0),0)</f>
        <v>0</v>
      </c>
      <c r="S12" s="88">
        <f>IFERROR(ROUND(VLOOKUP(I12,Parámetros!$B$12:$C$18,2,0)*IF(K12&gt;42,42,K12)/42,0),0)</f>
        <v>0</v>
      </c>
      <c r="T12" s="82">
        <f t="shared" si="1"/>
        <v>0</v>
      </c>
      <c r="U12" s="86">
        <f t="shared" si="6"/>
        <v>0</v>
      </c>
      <c r="V12" s="87">
        <f>IFERROR(ROUND(VLOOKUP(I12,Parámetros!$B$21:$C$27,2,0)*IF(L12&gt;=60,1,0)*(IF(K12&gt;42,42,K12)/42),0),0)</f>
        <v>0</v>
      </c>
      <c r="W12" s="88">
        <f>IFERROR(ROUND(VLOOKUP(I12,Parámetros!$B$28:$C$34,2,0)*IF(L12&gt;=80,1,0)*(IF(K12&gt;42,42,K12)/42),0),0)</f>
        <v>0</v>
      </c>
      <c r="X12" s="78">
        <f t="shared" si="2"/>
        <v>0</v>
      </c>
      <c r="Y12" s="84">
        <f>ROUND(IF(K12&gt;=30,Parámetros!$C$37*IF(N12="Sí habilitado",1,0),Parámetros!$C$37*(IF('Planilla educadoras'!K12&gt;42,42,K12))/30*IF(N12="Sí habilitado",1,0)),0)</f>
        <v>0</v>
      </c>
      <c r="Z12" s="79">
        <f t="shared" si="7"/>
        <v>0</v>
      </c>
      <c r="AA12" s="49">
        <f t="shared" si="8"/>
        <v>0</v>
      </c>
      <c r="AD12" s="31">
        <f t="shared" si="3"/>
        <v>0</v>
      </c>
      <c r="AE12" s="92">
        <f t="shared" si="4"/>
        <v>0</v>
      </c>
      <c r="AF12" s="96" t="str">
        <f t="array" ref="AF12">IF(SUMPRODUCT(--EXACT(AE12,$AF$3:AF11)),"",AE12)</f>
        <v/>
      </c>
      <c r="AG12" s="93">
        <f t="shared" si="9"/>
        <v>0</v>
      </c>
      <c r="AK12" s="57" t="s">
        <v>48</v>
      </c>
      <c r="AL12" s="57"/>
    </row>
    <row r="13" spans="1:38" ht="15" customHeight="1" thickTop="1" x14ac:dyDescent="0.25">
      <c r="A13" s="46"/>
      <c r="B13" s="47"/>
      <c r="C13" s="64"/>
      <c r="D13" s="10"/>
      <c r="E13" s="72"/>
      <c r="F13" s="14"/>
      <c r="G13" s="70"/>
      <c r="H13" s="68"/>
      <c r="I13" s="59"/>
      <c r="J13" s="48"/>
      <c r="K13" s="48"/>
      <c r="L13" s="101"/>
      <c r="M13" s="24"/>
      <c r="N13" s="25"/>
      <c r="O13" s="130">
        <f>(Parámetros!$C$3*(IF('Planilla educadoras'!K13&gt;42, 44, 'Planilla educadoras'!K13)*IF(K13&gt;42,1,Parámetros!$F$30)))</f>
        <v>0</v>
      </c>
      <c r="P13" s="79">
        <f>ROUND(VLOOKUP(IF(J13&gt;15,15,J13),Parámetros!$E$6:$F$25,2,0)*O13,0)</f>
        <v>0</v>
      </c>
      <c r="Q13" s="86">
        <f t="shared" si="0"/>
        <v>0</v>
      </c>
      <c r="R13" s="87">
        <f>IFERROR(ROUND(VLOOKUP(I13,Parámetros!$B$5:$C$11,2,0)*IF(K13&gt;42,42,K13)/42*(IF(J13&gt;15,15,J13))/15,0),0)</f>
        <v>0</v>
      </c>
      <c r="S13" s="88">
        <f>IFERROR(ROUND(VLOOKUP(I13,Parámetros!$B$12:$C$18,2,0)*IF(K13&gt;42,42,K13)/42,0),0)</f>
        <v>0</v>
      </c>
      <c r="T13" s="82">
        <f t="shared" si="1"/>
        <v>0</v>
      </c>
      <c r="U13" s="86">
        <f t="shared" si="6"/>
        <v>0</v>
      </c>
      <c r="V13" s="87">
        <f>IFERROR(ROUND(VLOOKUP(I13,Parámetros!$B$21:$C$27,2,0)*IF(L13&gt;=60,1,0)*(IF(K13&gt;42,42,K13)/42),0),0)</f>
        <v>0</v>
      </c>
      <c r="W13" s="88">
        <f>IFERROR(ROUND(VLOOKUP(I13,Parámetros!$B$28:$C$34,2,0)*IF(L13&gt;=80,1,0)*(IF(K13&gt;42,42,K13)/42),0),0)</f>
        <v>0</v>
      </c>
      <c r="X13" s="78">
        <f t="shared" si="2"/>
        <v>0</v>
      </c>
      <c r="Y13" s="84">
        <f>ROUND(IF(K13&gt;=30,Parámetros!$C$37*IF(N13="Sí habilitado",1,0),Parámetros!$C$37*(IF('Planilla educadoras'!K13&gt;42,42,K13))/30*IF(N13="Sí habilitado",1,0)),0)</f>
        <v>0</v>
      </c>
      <c r="Z13" s="79">
        <f t="shared" si="7"/>
        <v>0</v>
      </c>
      <c r="AA13" s="49">
        <f t="shared" si="8"/>
        <v>0</v>
      </c>
      <c r="AD13" s="31">
        <f t="shared" si="3"/>
        <v>0</v>
      </c>
      <c r="AE13" s="92">
        <f t="shared" si="4"/>
        <v>0</v>
      </c>
      <c r="AF13" s="96" t="str">
        <f t="array" ref="AF13">IF(SUMPRODUCT(--EXACT(AE13,$AF$3:AF12)),"",AE13)</f>
        <v/>
      </c>
      <c r="AG13" s="93">
        <f t="shared" si="9"/>
        <v>0</v>
      </c>
      <c r="AK13" s="15" t="s">
        <v>40</v>
      </c>
    </row>
    <row r="14" spans="1:38" x14ac:dyDescent="0.25">
      <c r="A14" s="46"/>
      <c r="B14" s="47"/>
      <c r="C14" s="64"/>
      <c r="D14" s="10"/>
      <c r="E14" s="72"/>
      <c r="F14" s="14"/>
      <c r="G14" s="70"/>
      <c r="H14" s="68"/>
      <c r="I14" s="59"/>
      <c r="J14" s="48"/>
      <c r="K14" s="48"/>
      <c r="L14" s="101"/>
      <c r="M14" s="24"/>
      <c r="N14" s="25"/>
      <c r="O14" s="130">
        <f>(Parámetros!$C$3*(IF('Planilla educadoras'!K14&gt;42, 44, 'Planilla educadoras'!K14)*IF(K14&gt;42,1,Parámetros!$F$30)))</f>
        <v>0</v>
      </c>
      <c r="P14" s="79">
        <f>ROUND(VLOOKUP(IF(J14&gt;15,15,J14),Parámetros!$E$6:$F$25,2,0)*O14,0)</f>
        <v>0</v>
      </c>
      <c r="Q14" s="86">
        <f t="shared" si="0"/>
        <v>0</v>
      </c>
      <c r="R14" s="87">
        <f>IFERROR(ROUND(VLOOKUP(I14,Parámetros!$B$5:$C$11,2,0)*IF(K14&gt;42,42,K14)/42*(IF(J14&gt;15,15,J14))/15,0),0)</f>
        <v>0</v>
      </c>
      <c r="S14" s="88">
        <f>IFERROR(ROUND(VLOOKUP(I14,Parámetros!$B$12:$C$18,2,0)*IF(K14&gt;42,42,K14)/42,0),0)</f>
        <v>0</v>
      </c>
      <c r="T14" s="82">
        <f t="shared" si="1"/>
        <v>0</v>
      </c>
      <c r="U14" s="86">
        <f t="shared" si="6"/>
        <v>0</v>
      </c>
      <c r="V14" s="87">
        <f>IFERROR(ROUND(VLOOKUP(I14,Parámetros!$B$21:$C$27,2,0)*IF(L14&gt;=60,1,0)*(IF(K14&gt;42,42,K14)/42),0),0)</f>
        <v>0</v>
      </c>
      <c r="W14" s="88">
        <f>IFERROR(ROUND(VLOOKUP(I14,Parámetros!$B$28:$C$34,2,0)*IF(L14&gt;=80,1,0)*(IF(K14&gt;42,42,K14)/42),0),0)</f>
        <v>0</v>
      </c>
      <c r="X14" s="78">
        <f t="shared" si="2"/>
        <v>0</v>
      </c>
      <c r="Y14" s="84">
        <f>ROUND(IF(K14&gt;=30,Parámetros!$C$37*IF(N14="Sí habilitado",1,0),Parámetros!$C$37*(IF('Planilla educadoras'!K14&gt;42,42,K14))/30*IF(N14="Sí habilitado",1,0)),0)</f>
        <v>0</v>
      </c>
      <c r="Z14" s="79">
        <f t="shared" si="7"/>
        <v>0</v>
      </c>
      <c r="AA14" s="49">
        <f t="shared" si="8"/>
        <v>0</v>
      </c>
      <c r="AD14" s="31">
        <f t="shared" si="3"/>
        <v>0</v>
      </c>
      <c r="AE14" s="92">
        <f t="shared" si="4"/>
        <v>0</v>
      </c>
      <c r="AF14" s="96" t="str">
        <f t="array" ref="AF14">IF(SUMPRODUCT(--EXACT(AE14,$AF$3:AF13)),"",AE14)</f>
        <v/>
      </c>
      <c r="AG14" s="93">
        <f t="shared" si="9"/>
        <v>0</v>
      </c>
      <c r="AK14" s="15" t="s">
        <v>49</v>
      </c>
    </row>
    <row r="15" spans="1:38" x14ac:dyDescent="0.25">
      <c r="A15" s="46"/>
      <c r="B15" s="47"/>
      <c r="C15" s="64"/>
      <c r="D15" s="10"/>
      <c r="E15" s="72"/>
      <c r="F15" s="14"/>
      <c r="G15" s="70"/>
      <c r="H15" s="68"/>
      <c r="I15" s="59"/>
      <c r="J15" s="48"/>
      <c r="K15" s="48"/>
      <c r="L15" s="101"/>
      <c r="M15" s="24"/>
      <c r="N15" s="25"/>
      <c r="O15" s="130">
        <f>(Parámetros!$C$3*(IF('Planilla educadoras'!K15&gt;42, 44, 'Planilla educadoras'!K15)*IF(K15&gt;42,1,Parámetros!$F$30)))</f>
        <v>0</v>
      </c>
      <c r="P15" s="79">
        <f>ROUND(VLOOKUP(IF(J15&gt;15,15,J15),Parámetros!$E$6:$F$25,2,0)*O15,0)</f>
        <v>0</v>
      </c>
      <c r="Q15" s="86">
        <f t="shared" si="0"/>
        <v>0</v>
      </c>
      <c r="R15" s="87">
        <f>IFERROR(ROUND(VLOOKUP(I15,Parámetros!$B$5:$C$11,2,0)*IF(K15&gt;42,42,K15)/42*(IF(J15&gt;15,15,J15))/15,0),0)</f>
        <v>0</v>
      </c>
      <c r="S15" s="88">
        <f>IFERROR(ROUND(VLOOKUP(I15,Parámetros!$B$12:$C$18,2,0)*IF(K15&gt;42,42,K15)/42,0),0)</f>
        <v>0</v>
      </c>
      <c r="T15" s="82">
        <f t="shared" si="1"/>
        <v>0</v>
      </c>
      <c r="U15" s="86">
        <f t="shared" si="6"/>
        <v>0</v>
      </c>
      <c r="V15" s="87">
        <f>IFERROR(ROUND(VLOOKUP(I15,Parámetros!$B$21:$C$27,2,0)*IF(L15&gt;=60,1,0)*(IF(K15&gt;42,42,K15)/42),0),0)</f>
        <v>0</v>
      </c>
      <c r="W15" s="88">
        <f>IFERROR(ROUND(VLOOKUP(I15,Parámetros!$B$28:$C$34,2,0)*IF(L15&gt;=80,1,0)*(IF(K15&gt;42,42,K15)/42),0),0)</f>
        <v>0</v>
      </c>
      <c r="X15" s="78">
        <f t="shared" si="2"/>
        <v>0</v>
      </c>
      <c r="Y15" s="84">
        <f>ROUND(IF(K15&gt;=30,Parámetros!$C$37*IF(N15="Sí habilitado",1,0),Parámetros!$C$37*(IF('Planilla educadoras'!K15&gt;42,42,K15))/30*IF(N15="Sí habilitado",1,0)),0)</f>
        <v>0</v>
      </c>
      <c r="Z15" s="79">
        <f t="shared" si="7"/>
        <v>0</v>
      </c>
      <c r="AA15" s="49">
        <f t="shared" si="8"/>
        <v>0</v>
      </c>
      <c r="AD15" s="31">
        <f t="shared" si="3"/>
        <v>0</v>
      </c>
      <c r="AE15" s="92">
        <f t="shared" si="4"/>
        <v>0</v>
      </c>
      <c r="AF15" s="96" t="str">
        <f t="array" ref="AF15">IF(SUMPRODUCT(--EXACT(AE15,$AF$3:AF14)),"",AE15)</f>
        <v/>
      </c>
      <c r="AG15" s="93">
        <f t="shared" si="9"/>
        <v>0</v>
      </c>
    </row>
    <row r="16" spans="1:38" ht="15" customHeight="1" thickBot="1" x14ac:dyDescent="0.3">
      <c r="A16" s="46"/>
      <c r="B16" s="47"/>
      <c r="C16" s="64"/>
      <c r="D16" s="10"/>
      <c r="E16" s="72"/>
      <c r="F16" s="14"/>
      <c r="G16" s="70"/>
      <c r="H16" s="68"/>
      <c r="I16" s="59"/>
      <c r="J16" s="48"/>
      <c r="K16" s="48"/>
      <c r="L16" s="101"/>
      <c r="M16" s="24"/>
      <c r="N16" s="25"/>
      <c r="O16" s="130">
        <f>(Parámetros!$C$3*(IF('Planilla educadoras'!K16&gt;42, 44, 'Planilla educadoras'!K16)*IF(K16&gt;42,1,Parámetros!$F$30)))</f>
        <v>0</v>
      </c>
      <c r="P16" s="79">
        <f>ROUND(VLOOKUP(IF(J16&gt;15,15,J16),Parámetros!$E$6:$F$25,2,0)*O16,0)</f>
        <v>0</v>
      </c>
      <c r="Q16" s="86">
        <f t="shared" si="0"/>
        <v>0</v>
      </c>
      <c r="R16" s="87">
        <f>IFERROR(ROUND(VLOOKUP(I16,Parámetros!$B$5:$C$11,2,0)*IF(K16&gt;42,42,K16)/42*(IF(J16&gt;15,15,J16))/15,0),0)</f>
        <v>0</v>
      </c>
      <c r="S16" s="88">
        <f>IFERROR(ROUND(VLOOKUP(I16,Parámetros!$B$12:$C$18,2,0)*IF(K16&gt;42,42,K16)/42,0),0)</f>
        <v>0</v>
      </c>
      <c r="T16" s="82">
        <f t="shared" si="1"/>
        <v>0</v>
      </c>
      <c r="U16" s="86">
        <f t="shared" si="6"/>
        <v>0</v>
      </c>
      <c r="V16" s="87">
        <f>IFERROR(ROUND(VLOOKUP(I16,Parámetros!$B$21:$C$27,2,0)*IF(L16&gt;=60,1,0)*(IF(K16&gt;42,42,K16)/42),0),0)</f>
        <v>0</v>
      </c>
      <c r="W16" s="88">
        <f>IFERROR(ROUND(VLOOKUP(I16,Parámetros!$B$28:$C$34,2,0)*IF(L16&gt;=80,1,0)*(IF(K16&gt;42,42,K16)/42),0),0)</f>
        <v>0</v>
      </c>
      <c r="X16" s="78">
        <f t="shared" si="2"/>
        <v>0</v>
      </c>
      <c r="Y16" s="84">
        <f>ROUND(IF(K16&gt;=30,Parámetros!$C$37*IF(N16="Sí habilitado",1,0),Parámetros!$C$37*(IF('Planilla educadoras'!K16&gt;42,42,K16))/30*IF(N16="Sí habilitado",1,0)),0)</f>
        <v>0</v>
      </c>
      <c r="Z16" s="79">
        <f t="shared" si="7"/>
        <v>0</v>
      </c>
      <c r="AA16" s="49">
        <f t="shared" si="8"/>
        <v>0</v>
      </c>
      <c r="AD16" s="31">
        <f t="shared" si="3"/>
        <v>0</v>
      </c>
      <c r="AE16" s="92">
        <f t="shared" si="4"/>
        <v>0</v>
      </c>
      <c r="AF16" s="96" t="str">
        <f t="array" ref="AF16">IF(SUMPRODUCT(--EXACT(AE16,$AF$3:AF15)),"",AE16)</f>
        <v/>
      </c>
      <c r="AG16" s="93">
        <f t="shared" si="9"/>
        <v>0</v>
      </c>
      <c r="AK16" s="57" t="s">
        <v>19</v>
      </c>
      <c r="AL16" s="57"/>
    </row>
    <row r="17" spans="1:37" ht="15" customHeight="1" thickTop="1" x14ac:dyDescent="0.25">
      <c r="A17" s="46"/>
      <c r="B17" s="47"/>
      <c r="C17" s="64"/>
      <c r="D17" s="10"/>
      <c r="E17" s="72"/>
      <c r="F17" s="14"/>
      <c r="G17" s="70"/>
      <c r="H17" s="68"/>
      <c r="I17" s="59"/>
      <c r="J17" s="48"/>
      <c r="K17" s="48"/>
      <c r="L17" s="101"/>
      <c r="M17" s="24"/>
      <c r="N17" s="25"/>
      <c r="O17" s="130">
        <f>(Parámetros!$C$3*(IF('Planilla educadoras'!K17&gt;42, 44, 'Planilla educadoras'!K17)*IF(K17&gt;42,1,Parámetros!$F$30)))</f>
        <v>0</v>
      </c>
      <c r="P17" s="79">
        <f>ROUND(VLOOKUP(IF(J17&gt;15,15,J17),Parámetros!$E$6:$F$25,2,0)*O17,0)</f>
        <v>0</v>
      </c>
      <c r="Q17" s="86">
        <f t="shared" si="0"/>
        <v>0</v>
      </c>
      <c r="R17" s="87">
        <f>IFERROR(ROUND(VLOOKUP(I17,Parámetros!$B$5:$C$11,2,0)*IF(K17&gt;42,42,K17)/42*(IF(J17&gt;15,15,J17))/15,0),0)</f>
        <v>0</v>
      </c>
      <c r="S17" s="88">
        <f>IFERROR(ROUND(VLOOKUP(I17,Parámetros!$B$12:$C$18,2,0)*IF(K17&gt;42,42,K17)/42,0),0)</f>
        <v>0</v>
      </c>
      <c r="T17" s="82">
        <f t="shared" si="1"/>
        <v>0</v>
      </c>
      <c r="U17" s="86">
        <f t="shared" si="6"/>
        <v>0</v>
      </c>
      <c r="V17" s="87">
        <f>IFERROR(ROUND(VLOOKUP(I17,Parámetros!$B$21:$C$27,2,0)*IF(L17&gt;=60,1,0)*(IF(K17&gt;42,42,K17)/42),0),0)</f>
        <v>0</v>
      </c>
      <c r="W17" s="88">
        <f>IFERROR(ROUND(VLOOKUP(I17,Parámetros!$B$28:$C$34,2,0)*IF(L17&gt;=80,1,0)*(IF(K17&gt;42,42,K17)/42),0),0)</f>
        <v>0</v>
      </c>
      <c r="X17" s="78">
        <f t="shared" si="2"/>
        <v>0</v>
      </c>
      <c r="Y17" s="84">
        <f>ROUND(IF(K17&gt;=30,Parámetros!$C$37*IF(N17="Sí habilitado",1,0),Parámetros!$C$37*(IF('Planilla educadoras'!K17&gt;42,42,K17))/30*IF(N17="Sí habilitado",1,0)),0)</f>
        <v>0</v>
      </c>
      <c r="Z17" s="79">
        <f t="shared" si="7"/>
        <v>0</v>
      </c>
      <c r="AA17" s="49">
        <f t="shared" si="8"/>
        <v>0</v>
      </c>
      <c r="AD17" s="31">
        <f t="shared" si="3"/>
        <v>0</v>
      </c>
      <c r="AE17" s="92">
        <f t="shared" si="4"/>
        <v>0</v>
      </c>
      <c r="AF17" s="96" t="str">
        <f t="array" ref="AF17">IF(SUMPRODUCT(--EXACT(AE17,$AF$3:AF16)),"",AE17)</f>
        <v/>
      </c>
      <c r="AG17" s="93">
        <f t="shared" si="9"/>
        <v>0</v>
      </c>
      <c r="AK17" s="15" t="s">
        <v>50</v>
      </c>
    </row>
    <row r="18" spans="1:37" x14ac:dyDescent="0.25">
      <c r="A18" s="46"/>
      <c r="B18" s="47"/>
      <c r="C18" s="64"/>
      <c r="D18" s="10"/>
      <c r="E18" s="72"/>
      <c r="F18" s="14"/>
      <c r="G18" s="70"/>
      <c r="H18" s="68"/>
      <c r="I18" s="59"/>
      <c r="J18" s="48"/>
      <c r="K18" s="48"/>
      <c r="L18" s="101"/>
      <c r="M18" s="24"/>
      <c r="N18" s="25"/>
      <c r="O18" s="130">
        <f>(Parámetros!$C$3*(IF('Planilla educadoras'!K18&gt;42, 44, 'Planilla educadoras'!K18)*IF(K18&gt;42,1,Parámetros!$F$30)))</f>
        <v>0</v>
      </c>
      <c r="P18" s="79">
        <f>ROUND(VLOOKUP(IF(J18&gt;15,15,J18),Parámetros!$E$6:$F$25,2,0)*O18,0)</f>
        <v>0</v>
      </c>
      <c r="Q18" s="86">
        <f t="shared" si="0"/>
        <v>0</v>
      </c>
      <c r="R18" s="87">
        <f>IFERROR(ROUND(VLOOKUP(I18,Parámetros!$B$5:$C$11,2,0)*IF(K18&gt;42,42,K18)/42*(IF(J18&gt;15,15,J18))/15,0),0)</f>
        <v>0</v>
      </c>
      <c r="S18" s="88">
        <f>IFERROR(ROUND(VLOOKUP(I18,Parámetros!$B$12:$C$18,2,0)*IF(K18&gt;42,42,K18)/42,0),0)</f>
        <v>0</v>
      </c>
      <c r="T18" s="82">
        <f t="shared" si="1"/>
        <v>0</v>
      </c>
      <c r="U18" s="86">
        <f t="shared" si="6"/>
        <v>0</v>
      </c>
      <c r="V18" s="87">
        <f>IFERROR(ROUND(VLOOKUP(I18,Parámetros!$B$21:$C$27,2,0)*IF(L18&gt;=60,1,0)*(IF(K18&gt;42,42,K18)/42),0),0)</f>
        <v>0</v>
      </c>
      <c r="W18" s="88">
        <f>IFERROR(ROUND(VLOOKUP(I18,Parámetros!$B$28:$C$34,2,0)*IF(L18&gt;=80,1,0)*(IF(K18&gt;42,42,K18)/42),0),0)</f>
        <v>0</v>
      </c>
      <c r="X18" s="78">
        <f t="shared" si="2"/>
        <v>0</v>
      </c>
      <c r="Y18" s="84">
        <f>ROUND(IF(K18&gt;=30,Parámetros!$C$37*IF(N18="Sí habilitado",1,0),Parámetros!$C$37*(IF('Planilla educadoras'!K18&gt;42,42,K18))/30*IF(N18="Sí habilitado",1,0)),0)</f>
        <v>0</v>
      </c>
      <c r="Z18" s="79">
        <f t="shared" si="7"/>
        <v>0</v>
      </c>
      <c r="AA18" s="49">
        <f t="shared" si="8"/>
        <v>0</v>
      </c>
      <c r="AD18" s="31">
        <f t="shared" si="3"/>
        <v>0</v>
      </c>
      <c r="AE18" s="92">
        <f t="shared" si="4"/>
        <v>0</v>
      </c>
      <c r="AF18" s="96" t="str">
        <f t="array" ref="AF18">IF(SUMPRODUCT(--EXACT(AE18,$AF$3:AF17)),"",AE18)</f>
        <v/>
      </c>
      <c r="AG18" s="93">
        <f t="shared" si="9"/>
        <v>0</v>
      </c>
      <c r="AK18" s="15" t="s">
        <v>39</v>
      </c>
    </row>
    <row r="19" spans="1:37" x14ac:dyDescent="0.25">
      <c r="A19" s="46"/>
      <c r="B19" s="47"/>
      <c r="C19" s="64"/>
      <c r="D19" s="10"/>
      <c r="E19" s="72"/>
      <c r="F19" s="14"/>
      <c r="G19" s="70"/>
      <c r="H19" s="68"/>
      <c r="I19" s="59"/>
      <c r="J19" s="48"/>
      <c r="K19" s="48"/>
      <c r="L19" s="101"/>
      <c r="M19" s="24"/>
      <c r="N19" s="25"/>
      <c r="O19" s="130">
        <f>(Parámetros!$C$3*(IF('Planilla educadoras'!K19&gt;42, 44, 'Planilla educadoras'!K19)*IF(K19&gt;42,1,Parámetros!$F$30)))</f>
        <v>0</v>
      </c>
      <c r="P19" s="79">
        <f>ROUND(VLOOKUP(IF(J19&gt;15,15,J19),Parámetros!$E$6:$F$25,2,0)*O19,0)</f>
        <v>0</v>
      </c>
      <c r="Q19" s="86">
        <f t="shared" si="0"/>
        <v>0</v>
      </c>
      <c r="R19" s="87">
        <f>IFERROR(ROUND(VLOOKUP(I19,Parámetros!$B$5:$C$11,2,0)*IF(K19&gt;42,42,K19)/42*(IF(J19&gt;15,15,J19))/15,0),0)</f>
        <v>0</v>
      </c>
      <c r="S19" s="88">
        <f>IFERROR(ROUND(VLOOKUP(I19,Parámetros!$B$12:$C$18,2,0)*IF(K19&gt;42,42,K19)/42,0),0)</f>
        <v>0</v>
      </c>
      <c r="T19" s="82">
        <f t="shared" si="1"/>
        <v>0</v>
      </c>
      <c r="U19" s="86">
        <f t="shared" si="6"/>
        <v>0</v>
      </c>
      <c r="V19" s="87">
        <f>IFERROR(ROUND(VLOOKUP(I19,Parámetros!$B$21:$C$27,2,0)*IF(L19&gt;=60,1,0)*(IF(K19&gt;42,42,K19)/42),0),0)</f>
        <v>0</v>
      </c>
      <c r="W19" s="88">
        <f>IFERROR(ROUND(VLOOKUP(I19,Parámetros!$B$28:$C$34,2,0)*IF(L19&gt;=80,1,0)*(IF(K19&gt;42,42,K19)/42),0),0)</f>
        <v>0</v>
      </c>
      <c r="X19" s="78">
        <f t="shared" si="2"/>
        <v>0</v>
      </c>
      <c r="Y19" s="84">
        <f>ROUND(IF(K19&gt;=30,Parámetros!$C$37*IF(N19="Sí habilitado",1,0),Parámetros!$C$37*(IF('Planilla educadoras'!K19&gt;42,42,K19))/30*IF(N19="Sí habilitado",1,0)),0)</f>
        <v>0</v>
      </c>
      <c r="Z19" s="79">
        <f t="shared" si="7"/>
        <v>0</v>
      </c>
      <c r="AA19" s="49">
        <f t="shared" si="8"/>
        <v>0</v>
      </c>
      <c r="AD19" s="31">
        <f t="shared" si="3"/>
        <v>0</v>
      </c>
      <c r="AE19" s="92">
        <f t="shared" si="4"/>
        <v>0</v>
      </c>
      <c r="AF19" s="96" t="str">
        <f t="array" ref="AF19">IF(SUMPRODUCT(--EXACT(AE19,$AF$3:AF18)),"",AE19)</f>
        <v/>
      </c>
      <c r="AG19" s="93">
        <f t="shared" si="9"/>
        <v>0</v>
      </c>
    </row>
    <row r="20" spans="1:37" x14ac:dyDescent="0.25">
      <c r="A20" s="46"/>
      <c r="B20" s="47"/>
      <c r="C20" s="64"/>
      <c r="D20" s="10"/>
      <c r="E20" s="72"/>
      <c r="F20" s="14"/>
      <c r="G20" s="70"/>
      <c r="H20" s="68"/>
      <c r="I20" s="59"/>
      <c r="J20" s="48"/>
      <c r="K20" s="48"/>
      <c r="L20" s="101"/>
      <c r="M20" s="24"/>
      <c r="N20" s="25"/>
      <c r="O20" s="130">
        <f>(Parámetros!$C$3*(IF('Planilla educadoras'!K20&gt;42, 44, 'Planilla educadoras'!K20)*IF(K20&gt;42,1,Parámetros!$F$30)))</f>
        <v>0</v>
      </c>
      <c r="P20" s="79">
        <f>ROUND(VLOOKUP(IF(J20&gt;15,15,J20),Parámetros!$E$6:$F$25,2,0)*O20,0)</f>
        <v>0</v>
      </c>
      <c r="Q20" s="86">
        <f t="shared" si="0"/>
        <v>0</v>
      </c>
      <c r="R20" s="87">
        <f>IFERROR(ROUND(VLOOKUP(I20,Parámetros!$B$5:$C$11,2,0)*IF(K20&gt;42,42,K20)/42*(IF(J20&gt;15,15,J20))/15,0),0)</f>
        <v>0</v>
      </c>
      <c r="S20" s="88">
        <f>IFERROR(ROUND(VLOOKUP(I20,Parámetros!$B$12:$C$18,2,0)*IF(K20&gt;42,42,K20)/42,0),0)</f>
        <v>0</v>
      </c>
      <c r="T20" s="82">
        <f t="shared" si="1"/>
        <v>0</v>
      </c>
      <c r="U20" s="86">
        <f t="shared" si="6"/>
        <v>0</v>
      </c>
      <c r="V20" s="87">
        <f>IFERROR(ROUND(VLOOKUP(I20,Parámetros!$B$21:$C$27,2,0)*IF(L20&gt;=60,1,0)*(IF(K20&gt;42,42,K20)/42),0),0)</f>
        <v>0</v>
      </c>
      <c r="W20" s="88">
        <f>IFERROR(ROUND(VLOOKUP(I20,Parámetros!$B$28:$C$34,2,0)*IF(L20&gt;=80,1,0)*(IF(K20&gt;42,42,K20)/42),0),0)</f>
        <v>0</v>
      </c>
      <c r="X20" s="78">
        <f t="shared" si="2"/>
        <v>0</v>
      </c>
      <c r="Y20" s="84">
        <f>ROUND(IF(K20&gt;=30,Parámetros!$C$37*IF(N20="Sí habilitado",1,0),Parámetros!$C$37*(IF('Planilla educadoras'!K20&gt;42,42,K20))/30*IF(N20="Sí habilitado",1,0)),0)</f>
        <v>0</v>
      </c>
      <c r="Z20" s="79">
        <f t="shared" si="7"/>
        <v>0</v>
      </c>
      <c r="AA20" s="49">
        <f t="shared" si="8"/>
        <v>0</v>
      </c>
      <c r="AD20" s="31">
        <f t="shared" si="3"/>
        <v>0</v>
      </c>
      <c r="AE20" s="92">
        <f t="shared" si="4"/>
        <v>0</v>
      </c>
      <c r="AF20" s="96" t="str">
        <f t="array" ref="AF20">IF(SUMPRODUCT(--EXACT(AE20,$AF$3:AF19)),"",AE20)</f>
        <v/>
      </c>
      <c r="AG20" s="93">
        <f t="shared" si="9"/>
        <v>0</v>
      </c>
    </row>
    <row r="21" spans="1:37" x14ac:dyDescent="0.25">
      <c r="A21" s="46"/>
      <c r="B21" s="47"/>
      <c r="C21" s="64"/>
      <c r="D21" s="10"/>
      <c r="E21" s="72"/>
      <c r="F21" s="14"/>
      <c r="G21" s="70"/>
      <c r="H21" s="68"/>
      <c r="I21" s="59"/>
      <c r="J21" s="48"/>
      <c r="K21" s="48"/>
      <c r="L21" s="101"/>
      <c r="M21" s="24"/>
      <c r="N21" s="25"/>
      <c r="O21" s="130">
        <f>(Parámetros!$C$3*(IF('Planilla educadoras'!K21&gt;42, 44, 'Planilla educadoras'!K21)*IF(K21&gt;42,1,Parámetros!$F$30)))</f>
        <v>0</v>
      </c>
      <c r="P21" s="79">
        <f>ROUND(VLOOKUP(IF(J21&gt;15,15,J21),Parámetros!$E$6:$F$25,2,0)*O21,0)</f>
        <v>0</v>
      </c>
      <c r="Q21" s="86">
        <f t="shared" si="0"/>
        <v>0</v>
      </c>
      <c r="R21" s="87">
        <f>IFERROR(ROUND(VLOOKUP(I21,Parámetros!$B$5:$C$11,2,0)*IF(K21&gt;42,42,K21)/42*(IF(J21&gt;15,15,J21))/15,0),0)</f>
        <v>0</v>
      </c>
      <c r="S21" s="88">
        <f>IFERROR(ROUND(VLOOKUP(I21,Parámetros!$B$12:$C$18,2,0)*IF(K21&gt;42,42,K21)/42,0),0)</f>
        <v>0</v>
      </c>
      <c r="T21" s="82">
        <f t="shared" si="1"/>
        <v>0</v>
      </c>
      <c r="U21" s="86">
        <f t="shared" si="6"/>
        <v>0</v>
      </c>
      <c r="V21" s="87">
        <f>IFERROR(ROUND(VLOOKUP(I21,Parámetros!$B$21:$C$27,2,0)*IF(L21&gt;=60,1,0)*(IF(K21&gt;42,42,K21)/42),0),0)</f>
        <v>0</v>
      </c>
      <c r="W21" s="88">
        <f>IFERROR(ROUND(VLOOKUP(I21,Parámetros!$B$28:$C$34,2,0)*IF(L21&gt;=80,1,0)*(IF(K21&gt;42,42,K21)/42),0),0)</f>
        <v>0</v>
      </c>
      <c r="X21" s="78">
        <f t="shared" si="2"/>
        <v>0</v>
      </c>
      <c r="Y21" s="84">
        <f>ROUND(IF(K21&gt;=30,Parámetros!$C$37*IF(N21="Sí habilitado",1,0),Parámetros!$C$37*(IF('Planilla educadoras'!K21&gt;42,42,K21))/30*IF(N21="Sí habilitado",1,0)),0)</f>
        <v>0</v>
      </c>
      <c r="Z21" s="79">
        <f t="shared" si="7"/>
        <v>0</v>
      </c>
      <c r="AA21" s="49">
        <f t="shared" si="8"/>
        <v>0</v>
      </c>
      <c r="AD21" s="31">
        <f t="shared" si="3"/>
        <v>0</v>
      </c>
      <c r="AE21" s="92">
        <f t="shared" si="4"/>
        <v>0</v>
      </c>
      <c r="AF21" s="96" t="str">
        <f t="array" ref="AF21">IF(SUMPRODUCT(--EXACT(AE21,$AF$3:AF20)),"",AE21)</f>
        <v/>
      </c>
      <c r="AG21" s="93">
        <f t="shared" si="9"/>
        <v>0</v>
      </c>
    </row>
    <row r="22" spans="1:37" x14ac:dyDescent="0.25">
      <c r="A22" s="46"/>
      <c r="B22" s="47"/>
      <c r="C22" s="64"/>
      <c r="D22" s="10"/>
      <c r="E22" s="72"/>
      <c r="F22" s="14"/>
      <c r="G22" s="70"/>
      <c r="H22" s="68"/>
      <c r="I22" s="59"/>
      <c r="J22" s="48"/>
      <c r="K22" s="48"/>
      <c r="L22" s="101"/>
      <c r="M22" s="24"/>
      <c r="N22" s="25"/>
      <c r="O22" s="130">
        <f>(Parámetros!$C$3*(IF('Planilla educadoras'!K22&gt;42, 44, 'Planilla educadoras'!K22)*IF(K22&gt;42,1,Parámetros!$F$30)))</f>
        <v>0</v>
      </c>
      <c r="P22" s="79">
        <f>ROUND(VLOOKUP(IF(J22&gt;15,15,J22),Parámetros!$E$6:$F$25,2,0)*O22,0)</f>
        <v>0</v>
      </c>
      <c r="Q22" s="86">
        <f t="shared" si="0"/>
        <v>0</v>
      </c>
      <c r="R22" s="87">
        <f>IFERROR(ROUND(VLOOKUP(I22,Parámetros!$B$5:$C$11,2,0)*IF(K22&gt;42,42,K22)/42*(IF(J22&gt;15,15,J22))/15,0),0)</f>
        <v>0</v>
      </c>
      <c r="S22" s="88">
        <f>IFERROR(ROUND(VLOOKUP(I22,Parámetros!$B$12:$C$18,2,0)*IF(K22&gt;42,42,K22)/42,0),0)</f>
        <v>0</v>
      </c>
      <c r="T22" s="82">
        <f t="shared" si="1"/>
        <v>0</v>
      </c>
      <c r="U22" s="86">
        <f t="shared" si="6"/>
        <v>0</v>
      </c>
      <c r="V22" s="87">
        <f>IFERROR(ROUND(VLOOKUP(I22,Parámetros!$B$21:$C$27,2,0)*IF(L22&gt;=60,1,0)*(IF(K22&gt;42,42,K22)/42),0),0)</f>
        <v>0</v>
      </c>
      <c r="W22" s="88">
        <f>IFERROR(ROUND(VLOOKUP(I22,Parámetros!$B$28:$C$34,2,0)*IF(L22&gt;=80,1,0)*(IF(K22&gt;42,42,K22)/42),0),0)</f>
        <v>0</v>
      </c>
      <c r="X22" s="78">
        <f t="shared" si="2"/>
        <v>0</v>
      </c>
      <c r="Y22" s="84">
        <f>ROUND(IF(K22&gt;=30,Parámetros!$C$37*IF(N22="Sí habilitado",1,0),Parámetros!$C$37*(IF('Planilla educadoras'!K22&gt;42,42,K22))/30*IF(N22="Sí habilitado",1,0)),0)</f>
        <v>0</v>
      </c>
      <c r="Z22" s="79">
        <f t="shared" si="7"/>
        <v>0</v>
      </c>
      <c r="AA22" s="49">
        <f t="shared" si="8"/>
        <v>0</v>
      </c>
      <c r="AD22" s="31">
        <f t="shared" si="3"/>
        <v>0</v>
      </c>
      <c r="AE22" s="92">
        <f t="shared" si="4"/>
        <v>0</v>
      </c>
      <c r="AF22" s="96" t="str">
        <f t="array" ref="AF22">IF(SUMPRODUCT(--EXACT(AE22,$AF$3:AF21)),"",AE22)</f>
        <v/>
      </c>
      <c r="AG22" s="93">
        <f t="shared" si="9"/>
        <v>0</v>
      </c>
    </row>
    <row r="23" spans="1:37" x14ac:dyDescent="0.25">
      <c r="A23" s="46"/>
      <c r="B23" s="47"/>
      <c r="C23" s="64"/>
      <c r="D23" s="10"/>
      <c r="E23" s="72"/>
      <c r="F23" s="14"/>
      <c r="G23" s="70"/>
      <c r="H23" s="68"/>
      <c r="I23" s="59"/>
      <c r="J23" s="48"/>
      <c r="K23" s="48"/>
      <c r="L23" s="101"/>
      <c r="M23" s="24"/>
      <c r="N23" s="25"/>
      <c r="O23" s="130">
        <f>(Parámetros!$C$3*(IF('Planilla educadoras'!K23&gt;42, 44, 'Planilla educadoras'!K23)*IF(K23&gt;42,1,Parámetros!$F$30)))</f>
        <v>0</v>
      </c>
      <c r="P23" s="79">
        <f>ROUND(VLOOKUP(IF(J23&gt;15,15,J23),Parámetros!$E$6:$F$25,2,0)*O23,0)</f>
        <v>0</v>
      </c>
      <c r="Q23" s="86">
        <f t="shared" si="0"/>
        <v>0</v>
      </c>
      <c r="R23" s="87">
        <f>IFERROR(ROUND(VLOOKUP(I23,Parámetros!$B$5:$C$11,2,0)*IF(K23&gt;42,42,K23)/42*(IF(J23&gt;15,15,J23))/15,0),0)</f>
        <v>0</v>
      </c>
      <c r="S23" s="88">
        <f>IFERROR(ROUND(VLOOKUP(I23,Parámetros!$B$12:$C$18,2,0)*IF(K23&gt;42,42,K23)/42,0),0)</f>
        <v>0</v>
      </c>
      <c r="T23" s="82">
        <f t="shared" si="1"/>
        <v>0</v>
      </c>
      <c r="U23" s="86">
        <f t="shared" si="6"/>
        <v>0</v>
      </c>
      <c r="V23" s="87">
        <f>IFERROR(ROUND(VLOOKUP(I23,Parámetros!$B$21:$C$27,2,0)*IF(L23&gt;=60,1,0)*(IF(K23&gt;42,42,K23)/42),0),0)</f>
        <v>0</v>
      </c>
      <c r="W23" s="88">
        <f>IFERROR(ROUND(VLOOKUP(I23,Parámetros!$B$28:$C$34,2,0)*IF(L23&gt;=80,1,0)*(IF(K23&gt;42,42,K23)/42),0),0)</f>
        <v>0</v>
      </c>
      <c r="X23" s="78">
        <f t="shared" si="2"/>
        <v>0</v>
      </c>
      <c r="Y23" s="84">
        <f>ROUND(IF(K23&gt;=30,Parámetros!$C$37*IF(N23="Sí habilitado",1,0),Parámetros!$C$37*(IF('Planilla educadoras'!K23&gt;42,42,K23))/30*IF(N23="Sí habilitado",1,0)),0)</f>
        <v>0</v>
      </c>
      <c r="Z23" s="79">
        <f t="shared" si="7"/>
        <v>0</v>
      </c>
      <c r="AA23" s="49">
        <f t="shared" si="8"/>
        <v>0</v>
      </c>
      <c r="AD23" s="31">
        <f t="shared" si="3"/>
        <v>0</v>
      </c>
      <c r="AE23" s="92">
        <f t="shared" si="4"/>
        <v>0</v>
      </c>
      <c r="AF23" s="96" t="str">
        <f t="array" ref="AF23">IF(SUMPRODUCT(--EXACT(AE23,$AF$3:AF22)),"",AE23)</f>
        <v/>
      </c>
      <c r="AG23" s="93">
        <f t="shared" si="9"/>
        <v>0</v>
      </c>
    </row>
    <row r="24" spans="1:37" x14ac:dyDescent="0.25">
      <c r="A24" s="46"/>
      <c r="B24" s="47"/>
      <c r="C24" s="64"/>
      <c r="D24" s="10"/>
      <c r="E24" s="72"/>
      <c r="F24" s="14"/>
      <c r="G24" s="70"/>
      <c r="H24" s="68"/>
      <c r="I24" s="59"/>
      <c r="J24" s="48"/>
      <c r="K24" s="48"/>
      <c r="L24" s="101"/>
      <c r="M24" s="24"/>
      <c r="N24" s="25"/>
      <c r="O24" s="130">
        <f>(Parámetros!$C$3*(IF('Planilla educadoras'!K24&gt;42, 44, 'Planilla educadoras'!K24)*IF(K24&gt;42,1,Parámetros!$F$30)))</f>
        <v>0</v>
      </c>
      <c r="P24" s="79">
        <f>ROUND(VLOOKUP(IF(J24&gt;15,15,J24),Parámetros!$E$6:$F$25,2,0)*O24,0)</f>
        <v>0</v>
      </c>
      <c r="Q24" s="86">
        <f t="shared" si="0"/>
        <v>0</v>
      </c>
      <c r="R24" s="87">
        <f>IFERROR(ROUND(VLOOKUP(I24,Parámetros!$B$5:$C$11,2,0)*IF(K24&gt;42,42,K24)/42*(IF(J24&gt;15,15,J24))/15,0),0)</f>
        <v>0</v>
      </c>
      <c r="S24" s="88">
        <f>IFERROR(ROUND(VLOOKUP(I24,Parámetros!$B$12:$C$18,2,0)*IF(K24&gt;42,42,K24)/42,0),0)</f>
        <v>0</v>
      </c>
      <c r="T24" s="82">
        <f t="shared" si="1"/>
        <v>0</v>
      </c>
      <c r="U24" s="86">
        <f t="shared" si="6"/>
        <v>0</v>
      </c>
      <c r="V24" s="87">
        <f>IFERROR(ROUND(VLOOKUP(I24,Parámetros!$B$21:$C$27,2,0)*IF(L24&gt;=60,1,0)*(IF(K24&gt;42,42,K24)/42),0),0)</f>
        <v>0</v>
      </c>
      <c r="W24" s="88">
        <f>IFERROR(ROUND(VLOOKUP(I24,Parámetros!$B$28:$C$34,2,0)*IF(L24&gt;=80,1,0)*(IF(K24&gt;42,42,K24)/42),0),0)</f>
        <v>0</v>
      </c>
      <c r="X24" s="78">
        <f t="shared" si="2"/>
        <v>0</v>
      </c>
      <c r="Y24" s="84">
        <f>ROUND(IF(K24&gt;=30,Parámetros!$C$37*IF(N24="Sí habilitado",1,0),Parámetros!$C$37*(IF('Planilla educadoras'!K24&gt;42,42,K24))/30*IF(N24="Sí habilitado",1,0)),0)</f>
        <v>0</v>
      </c>
      <c r="Z24" s="79">
        <f t="shared" si="7"/>
        <v>0</v>
      </c>
      <c r="AA24" s="49">
        <f t="shared" si="8"/>
        <v>0</v>
      </c>
      <c r="AD24" s="31">
        <f t="shared" si="3"/>
        <v>0</v>
      </c>
      <c r="AE24" s="92">
        <f t="shared" si="4"/>
        <v>0</v>
      </c>
      <c r="AF24" s="96" t="str">
        <f t="array" ref="AF24">IF(SUMPRODUCT(--EXACT(AE24,$AF$3:AF23)),"",AE24)</f>
        <v/>
      </c>
      <c r="AG24" s="93">
        <f t="shared" si="9"/>
        <v>0</v>
      </c>
    </row>
    <row r="25" spans="1:37" x14ac:dyDescent="0.25">
      <c r="A25" s="46"/>
      <c r="B25" s="47"/>
      <c r="C25" s="64"/>
      <c r="D25" s="10"/>
      <c r="E25" s="72"/>
      <c r="F25" s="14"/>
      <c r="G25" s="70"/>
      <c r="H25" s="68"/>
      <c r="I25" s="59"/>
      <c r="J25" s="48"/>
      <c r="K25" s="48"/>
      <c r="L25" s="101"/>
      <c r="M25" s="24"/>
      <c r="N25" s="25"/>
      <c r="O25" s="130">
        <f>(Parámetros!$C$3*(IF('Planilla educadoras'!K25&gt;42, 44, 'Planilla educadoras'!K25)*IF(K25&gt;42,1,Parámetros!$F$30)))</f>
        <v>0</v>
      </c>
      <c r="P25" s="79">
        <f>ROUND(VLOOKUP(IF(J25&gt;15,15,J25),Parámetros!$E$6:$F$25,2,0)*O25,0)</f>
        <v>0</v>
      </c>
      <c r="Q25" s="86">
        <f t="shared" si="0"/>
        <v>0</v>
      </c>
      <c r="R25" s="87">
        <f>IFERROR(ROUND(VLOOKUP(I25,Parámetros!$B$5:$C$11,2,0)*IF(K25&gt;42,42,K25)/42*(IF(J25&gt;15,15,J25))/15,0),0)</f>
        <v>0</v>
      </c>
      <c r="S25" s="88">
        <f>IFERROR(ROUND(VLOOKUP(I25,Parámetros!$B$12:$C$18,2,0)*IF(K25&gt;42,42,K25)/42,0),0)</f>
        <v>0</v>
      </c>
      <c r="T25" s="82">
        <f t="shared" si="1"/>
        <v>0</v>
      </c>
      <c r="U25" s="86">
        <f t="shared" si="6"/>
        <v>0</v>
      </c>
      <c r="V25" s="87">
        <f>IFERROR(ROUND(VLOOKUP(I25,Parámetros!$B$21:$C$27,2,0)*IF(L25&gt;=60,1,0)*(IF(K25&gt;42,42,K25)/42),0),0)</f>
        <v>0</v>
      </c>
      <c r="W25" s="88">
        <f>IFERROR(ROUND(VLOOKUP(I25,Parámetros!$B$28:$C$34,2,0)*IF(L25&gt;=80,1,0)*(IF(K25&gt;42,42,K25)/42),0),0)</f>
        <v>0</v>
      </c>
      <c r="X25" s="78">
        <f t="shared" si="2"/>
        <v>0</v>
      </c>
      <c r="Y25" s="84">
        <f>ROUND(IF(K25&gt;=30,Parámetros!$C$37*IF(N25="Sí habilitado",1,0),Parámetros!$C$37*(IF('Planilla educadoras'!K25&gt;42,42,K25))/30*IF(N25="Sí habilitado",1,0)),0)</f>
        <v>0</v>
      </c>
      <c r="Z25" s="79">
        <f t="shared" si="7"/>
        <v>0</v>
      </c>
      <c r="AA25" s="49">
        <f t="shared" si="8"/>
        <v>0</v>
      </c>
      <c r="AD25" s="31">
        <f t="shared" si="3"/>
        <v>0</v>
      </c>
      <c r="AE25" s="92">
        <f t="shared" si="4"/>
        <v>0</v>
      </c>
      <c r="AF25" s="96" t="str">
        <f t="array" ref="AF25">IF(SUMPRODUCT(--EXACT(AE25,$AF$3:AF24)),"",AE25)</f>
        <v/>
      </c>
      <c r="AG25" s="93">
        <f t="shared" si="9"/>
        <v>0</v>
      </c>
    </row>
    <row r="26" spans="1:37" x14ac:dyDescent="0.25">
      <c r="A26" s="46"/>
      <c r="B26" s="47"/>
      <c r="C26" s="64"/>
      <c r="D26" s="10"/>
      <c r="E26" s="72"/>
      <c r="F26" s="14"/>
      <c r="G26" s="70"/>
      <c r="H26" s="68"/>
      <c r="I26" s="59"/>
      <c r="J26" s="48"/>
      <c r="K26" s="48"/>
      <c r="L26" s="101"/>
      <c r="M26" s="24"/>
      <c r="N26" s="25"/>
      <c r="O26" s="130">
        <f>(Parámetros!$C$3*(IF('Planilla educadoras'!K26&gt;42, 44, 'Planilla educadoras'!K26)*IF(K26&gt;42,1,Parámetros!$F$30)))</f>
        <v>0</v>
      </c>
      <c r="P26" s="79">
        <f>ROUND(VLOOKUP(IF(J26&gt;15,15,J26),Parámetros!$E$6:$F$25,2,0)*O26,0)</f>
        <v>0</v>
      </c>
      <c r="Q26" s="86">
        <f t="shared" si="0"/>
        <v>0</v>
      </c>
      <c r="R26" s="87">
        <f>IFERROR(ROUND(VLOOKUP(I26,Parámetros!$B$5:$C$11,2,0)*IF(K26&gt;42,42,K26)/42*(IF(J26&gt;15,15,J26))/15,0),0)</f>
        <v>0</v>
      </c>
      <c r="S26" s="88">
        <f>IFERROR(ROUND(VLOOKUP(I26,Parámetros!$B$12:$C$18,2,0)*IF(K26&gt;42,42,K26)/42,0),0)</f>
        <v>0</v>
      </c>
      <c r="T26" s="82">
        <f t="shared" si="1"/>
        <v>0</v>
      </c>
      <c r="U26" s="86">
        <f t="shared" si="6"/>
        <v>0</v>
      </c>
      <c r="V26" s="87">
        <f>IFERROR(ROUND(VLOOKUP(I26,Parámetros!$B$21:$C$27,2,0)*IF(L26&gt;=60,1,0)*(IF(K26&gt;42,42,K26)/42),0),0)</f>
        <v>0</v>
      </c>
      <c r="W26" s="88">
        <f>IFERROR(ROUND(VLOOKUP(I26,Parámetros!$B$28:$C$34,2,0)*IF(L26&gt;=80,1,0)*(IF(K26&gt;42,42,K26)/42),0),0)</f>
        <v>0</v>
      </c>
      <c r="X26" s="78">
        <f t="shared" si="2"/>
        <v>0</v>
      </c>
      <c r="Y26" s="84">
        <f>ROUND(IF(K26&gt;=30,Parámetros!$C$37*IF(N26="Sí habilitado",1,0),Parámetros!$C$37*(IF('Planilla educadoras'!K26&gt;42,42,K26))/30*IF(N26="Sí habilitado",1,0)),0)</f>
        <v>0</v>
      </c>
      <c r="Z26" s="79">
        <f t="shared" si="7"/>
        <v>0</v>
      </c>
      <c r="AA26" s="49">
        <f t="shared" si="8"/>
        <v>0</v>
      </c>
      <c r="AD26" s="31">
        <f t="shared" si="3"/>
        <v>0</v>
      </c>
      <c r="AE26" s="92">
        <f t="shared" si="4"/>
        <v>0</v>
      </c>
      <c r="AF26" s="96" t="str">
        <f t="array" ref="AF26">IF(SUMPRODUCT(--EXACT(AE26,$AF$3:AF25)),"",AE26)</f>
        <v/>
      </c>
      <c r="AG26" s="93">
        <f t="shared" si="9"/>
        <v>0</v>
      </c>
    </row>
    <row r="27" spans="1:37" ht="15" customHeight="1" thickBot="1" x14ac:dyDescent="0.3">
      <c r="A27" s="12"/>
      <c r="B27" s="19"/>
      <c r="C27" s="65"/>
      <c r="D27" s="12"/>
      <c r="E27" s="73"/>
      <c r="F27" s="19"/>
      <c r="G27" s="71"/>
      <c r="H27" s="69"/>
      <c r="I27" s="60"/>
      <c r="J27" s="26"/>
      <c r="K27" s="26"/>
      <c r="L27" s="102"/>
      <c r="M27" s="27"/>
      <c r="N27" s="28"/>
      <c r="O27" s="130">
        <f>(Parámetros!$C$3*(IF('Planilla educadoras'!K27&gt;42, 44, 'Planilla educadoras'!K27)*IF(K27&gt;42,1,Parámetros!$F$30)))</f>
        <v>0</v>
      </c>
      <c r="P27" s="81">
        <f>ROUND(VLOOKUP(IF(J27&gt;15,15,J27),Parámetros!$E$6:$F$25,2,0)*O27,0)</f>
        <v>0</v>
      </c>
      <c r="Q27" s="89">
        <f t="shared" si="0"/>
        <v>0</v>
      </c>
      <c r="R27" s="90">
        <f>IFERROR(ROUND(VLOOKUP(I27,Parámetros!$B$5:$C$11,2,0)*IF(K27&gt;42,42,K27)/42*(IF(J27&gt;15,15,J27))/15,0),0)</f>
        <v>0</v>
      </c>
      <c r="S27" s="91">
        <f>IFERROR(ROUND(VLOOKUP(I27,Parámetros!$B$12:$C$18,2,0)*IF(K27&gt;42,42,K27)/42,0),0)</f>
        <v>0</v>
      </c>
      <c r="T27" s="83">
        <f t="shared" si="1"/>
        <v>0</v>
      </c>
      <c r="U27" s="89">
        <f t="shared" si="6"/>
        <v>0</v>
      </c>
      <c r="V27" s="90">
        <f>IFERROR(ROUND(VLOOKUP(I27,Parámetros!$B$21:$C$27,2,0)*IF(L27&gt;=60,1,0)*(IF(K27&gt;42,42,K27)/42),0),0)</f>
        <v>0</v>
      </c>
      <c r="W27" s="91">
        <f>IFERROR(ROUND(VLOOKUP(I27,Parámetros!$B$28:$C$34,2,0)*IF(L27&gt;=80,1,0)*(IF(K27&gt;42,42,K27)/42),0),0)</f>
        <v>0</v>
      </c>
      <c r="X27" s="80">
        <f t="shared" si="2"/>
        <v>0</v>
      </c>
      <c r="Y27" s="85">
        <f>ROUND(IF(K27&gt;=30,Parámetros!$C$37*IF(N27="Sí habilitado",1,0),Parámetros!$C$37*(IF('Planilla educadoras'!K27&gt;42,42,K27))/30*IF(N27="Sí habilitado",1,0)),0)</f>
        <v>0</v>
      </c>
      <c r="Z27" s="81">
        <f t="shared" si="7"/>
        <v>0</v>
      </c>
      <c r="AA27" s="32">
        <f t="shared" si="8"/>
        <v>0</v>
      </c>
      <c r="AD27" s="49">
        <f t="shared" si="3"/>
        <v>0</v>
      </c>
      <c r="AE27" s="92">
        <f t="shared" si="4"/>
        <v>0</v>
      </c>
      <c r="AF27" s="97" t="str">
        <f t="array" ref="AF27">IF(SUMPRODUCT(--EXACT(AE27,$AF$3:AF26)),"",AE27)</f>
        <v/>
      </c>
      <c r="AG27" s="94">
        <f t="shared" si="9"/>
        <v>0</v>
      </c>
    </row>
    <row r="28" spans="1:37" ht="52.15" customHeight="1" thickBot="1" x14ac:dyDescent="0.3">
      <c r="O28" s="133" t="s">
        <v>51</v>
      </c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5"/>
      <c r="AC28" s="66" t="s">
        <v>52</v>
      </c>
      <c r="AD28" s="95">
        <f>SUM(AD3:AD27)</f>
        <v>81216180</v>
      </c>
      <c r="AF28" s="66" t="s">
        <v>53</v>
      </c>
      <c r="AG28" s="95">
        <f>SUM(AG3:AG27)</f>
        <v>81216180</v>
      </c>
    </row>
    <row r="29" spans="1:37" x14ac:dyDescent="0.25"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C29" s="75"/>
      <c r="AD29" s="76"/>
    </row>
    <row r="30" spans="1:37" ht="15.4" customHeight="1" x14ac:dyDescent="0.25">
      <c r="H30" s="67" t="s">
        <v>54</v>
      </c>
    </row>
    <row r="31" spans="1:37" x14ac:dyDescent="0.25">
      <c r="H31" s="15" t="s">
        <v>55</v>
      </c>
      <c r="J31" s="100" t="s">
        <v>56</v>
      </c>
    </row>
    <row r="32" spans="1:37" x14ac:dyDescent="0.25">
      <c r="I32" s="56"/>
      <c r="J32" s="15"/>
    </row>
    <row r="33" spans="8:21" x14ac:dyDescent="0.25">
      <c r="H33" s="128" t="s">
        <v>57</v>
      </c>
      <c r="I33" s="56"/>
      <c r="J33" s="74"/>
    </row>
    <row r="34" spans="8:21" x14ac:dyDescent="0.25">
      <c r="I34" s="56"/>
    </row>
    <row r="35" spans="8:21" x14ac:dyDescent="0.25">
      <c r="I35" s="56"/>
      <c r="J35" s="100"/>
    </row>
    <row r="36" spans="8:21" x14ac:dyDescent="0.25">
      <c r="I36" s="56"/>
      <c r="J36" s="15"/>
      <c r="M36" s="99"/>
    </row>
    <row r="37" spans="8:21" x14ac:dyDescent="0.25">
      <c r="I37" s="56"/>
      <c r="J37" s="15"/>
      <c r="M37" s="99"/>
    </row>
    <row r="38" spans="8:21" x14ac:dyDescent="0.25">
      <c r="I38" s="56"/>
      <c r="J38" s="15"/>
      <c r="U38" s="4"/>
    </row>
  </sheetData>
  <autoFilter ref="A2:AG2" xr:uid="{00000000-0009-0000-0000-000000000000}"/>
  <mergeCells count="6">
    <mergeCell ref="O28:AA28"/>
    <mergeCell ref="AF1:AG1"/>
    <mergeCell ref="O1:Z1"/>
    <mergeCell ref="A1:C1"/>
    <mergeCell ref="H1:N1"/>
    <mergeCell ref="D1:G1"/>
  </mergeCells>
  <dataValidations count="3">
    <dataValidation type="list" allowBlank="1" showInputMessage="1" showErrorMessage="1" sqref="I3:I27" xr:uid="{00000000-0002-0000-0000-000000000000}">
      <formula1>$AK$4:$AK$10</formula1>
    </dataValidation>
    <dataValidation type="list" allowBlank="1" showInputMessage="1" showErrorMessage="1" sqref="M3:M27" xr:uid="{00000000-0002-0000-0000-000001000000}">
      <formula1>$AK$17:$AK$18</formula1>
    </dataValidation>
    <dataValidation type="list" allowBlank="1" showInputMessage="1" showErrorMessage="1" sqref="N3:N27" xr:uid="{00000000-0002-0000-0000-000002000000}">
      <formula1>$AK$13:$AK$14</formula1>
    </dataValidation>
  </dataValidations>
  <hyperlinks>
    <hyperlink ref="J31" r:id="rId1" xr:uid="{00000000-0004-0000-0000-000000000000}"/>
  </hyperlinks>
  <pageMargins left="0.70866141732283472" right="0.70866141732283472" top="0.74803149606299213" bottom="0.74803149606299213" header="0.31496062992125978" footer="0.31496062992125978"/>
  <pageSetup orientation="portrait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zoomScale="70" zoomScaleNormal="70" workbookViewId="0">
      <selection activeCell="F29" sqref="F29"/>
    </sheetView>
  </sheetViews>
  <sheetFormatPr baseColWidth="10" defaultColWidth="11.42578125" defaultRowHeight="15" x14ac:dyDescent="0.25"/>
  <cols>
    <col min="1" max="1" width="23.42578125" customWidth="1"/>
    <col min="2" max="2" width="18" customWidth="1"/>
    <col min="6" max="6" width="33.85546875" customWidth="1"/>
    <col min="7" max="7" width="24.85546875" customWidth="1"/>
  </cols>
  <sheetData>
    <row r="1" spans="1:6" ht="15" customHeight="1" thickBot="1" x14ac:dyDescent="0.3">
      <c r="A1" s="40" t="s">
        <v>58</v>
      </c>
      <c r="B1" s="41"/>
      <c r="C1" s="42"/>
    </row>
    <row r="2" spans="1:6" ht="15" customHeight="1" thickBot="1" x14ac:dyDescent="0.3">
      <c r="D2" s="104"/>
    </row>
    <row r="3" spans="1:6" ht="15" customHeight="1" thickBot="1" x14ac:dyDescent="0.3">
      <c r="A3" s="34" t="s">
        <v>59</v>
      </c>
      <c r="B3" s="35"/>
      <c r="C3" s="105">
        <v>19992</v>
      </c>
      <c r="D3" s="98"/>
    </row>
    <row r="4" spans="1:6" ht="15" customHeight="1" thickBot="1" x14ac:dyDescent="0.3"/>
    <row r="5" spans="1:6" x14ac:dyDescent="0.25">
      <c r="A5" s="144" t="s">
        <v>60</v>
      </c>
      <c r="B5" s="1" t="s">
        <v>42</v>
      </c>
      <c r="C5" s="36">
        <v>19774</v>
      </c>
      <c r="E5" s="8" t="s">
        <v>61</v>
      </c>
      <c r="F5" s="9" t="s">
        <v>62</v>
      </c>
    </row>
    <row r="6" spans="1:6" x14ac:dyDescent="0.25">
      <c r="A6" s="140"/>
      <c r="B6" s="2" t="s">
        <v>43</v>
      </c>
      <c r="C6" s="37">
        <v>19774</v>
      </c>
      <c r="E6" s="10">
        <v>0</v>
      </c>
      <c r="F6" s="11">
        <v>0</v>
      </c>
    </row>
    <row r="7" spans="1:6" x14ac:dyDescent="0.25">
      <c r="A7" s="140"/>
      <c r="B7" s="2" t="s">
        <v>44</v>
      </c>
      <c r="C7" s="37">
        <v>19774</v>
      </c>
      <c r="E7" s="10">
        <v>1</v>
      </c>
      <c r="F7" s="11">
        <v>3.3799999999999997E-2</v>
      </c>
    </row>
    <row r="8" spans="1:6" x14ac:dyDescent="0.25">
      <c r="A8" s="140"/>
      <c r="B8" s="2" t="s">
        <v>45</v>
      </c>
      <c r="C8" s="37">
        <v>65162</v>
      </c>
      <c r="E8" s="10">
        <v>2</v>
      </c>
      <c r="F8" s="11">
        <f>+F7+0.0333</f>
        <v>6.7099999999999993E-2</v>
      </c>
    </row>
    <row r="9" spans="1:6" x14ac:dyDescent="0.25">
      <c r="A9" s="140"/>
      <c r="B9" s="2" t="s">
        <v>46</v>
      </c>
      <c r="C9" s="37">
        <v>131142</v>
      </c>
      <c r="E9" s="10">
        <v>3</v>
      </c>
      <c r="F9" s="11">
        <f>+F8+0.0333</f>
        <v>0.10039999999999999</v>
      </c>
    </row>
    <row r="10" spans="1:6" x14ac:dyDescent="0.25">
      <c r="A10" s="140"/>
      <c r="B10" s="2" t="s">
        <v>47</v>
      </c>
      <c r="C10" s="37">
        <v>491641</v>
      </c>
      <c r="E10" s="10">
        <v>4</v>
      </c>
      <c r="F10" s="11">
        <f>+F9+0.0333</f>
        <v>0.13369999999999999</v>
      </c>
    </row>
    <row r="11" spans="1:6" ht="15" customHeight="1" thickBot="1" x14ac:dyDescent="0.3">
      <c r="A11" s="141"/>
      <c r="B11" s="3" t="s">
        <v>38</v>
      </c>
      <c r="C11" s="38">
        <v>1058032</v>
      </c>
      <c r="E11" s="10">
        <v>5</v>
      </c>
      <c r="F11" s="11">
        <f>+F10+0.0333</f>
        <v>0.16699999999999998</v>
      </c>
    </row>
    <row r="12" spans="1:6" x14ac:dyDescent="0.25">
      <c r="A12" s="139" t="s">
        <v>63</v>
      </c>
      <c r="B12" s="2" t="s">
        <v>42</v>
      </c>
      <c r="C12" s="6">
        <v>0</v>
      </c>
      <c r="E12" s="10"/>
      <c r="F12" s="11"/>
    </row>
    <row r="13" spans="1:6" x14ac:dyDescent="0.25">
      <c r="A13" s="140"/>
      <c r="B13" s="2" t="s">
        <v>43</v>
      </c>
      <c r="C13" s="6">
        <v>0</v>
      </c>
      <c r="E13" s="10"/>
      <c r="F13" s="11"/>
    </row>
    <row r="14" spans="1:6" x14ac:dyDescent="0.25">
      <c r="A14" s="140"/>
      <c r="B14" s="2" t="s">
        <v>44</v>
      </c>
      <c r="C14" s="6">
        <v>0</v>
      </c>
      <c r="E14" s="10"/>
      <c r="F14" s="11"/>
    </row>
    <row r="15" spans="1:6" ht="15" customHeight="1" thickBot="1" x14ac:dyDescent="0.3">
      <c r="A15" s="140"/>
      <c r="B15" s="2" t="s">
        <v>45</v>
      </c>
      <c r="C15" s="6">
        <v>0</v>
      </c>
      <c r="E15" s="10"/>
      <c r="F15" s="11"/>
    </row>
    <row r="16" spans="1:6" x14ac:dyDescent="0.25">
      <c r="A16" s="140"/>
      <c r="B16" s="2" t="s">
        <v>46</v>
      </c>
      <c r="C16" s="5">
        <v>136111</v>
      </c>
      <c r="E16" s="10">
        <v>6</v>
      </c>
      <c r="F16" s="11">
        <f>+F11+0.0333</f>
        <v>0.20029999999999998</v>
      </c>
    </row>
    <row r="17" spans="1:6" x14ac:dyDescent="0.25">
      <c r="A17" s="140"/>
      <c r="B17" s="2" t="s">
        <v>47</v>
      </c>
      <c r="C17" s="6">
        <v>189045</v>
      </c>
      <c r="E17" s="10">
        <v>7</v>
      </c>
      <c r="F17" s="11">
        <f t="shared" ref="F17:F25" si="0">+F16+0.0333</f>
        <v>0.23359999999999997</v>
      </c>
    </row>
    <row r="18" spans="1:6" ht="15" customHeight="1" thickBot="1" x14ac:dyDescent="0.3">
      <c r="A18" s="141"/>
      <c r="B18" s="3" t="s">
        <v>38</v>
      </c>
      <c r="C18" s="7">
        <v>287346</v>
      </c>
      <c r="E18" s="10">
        <v>8</v>
      </c>
      <c r="F18" s="11">
        <f t="shared" si="0"/>
        <v>0.26689999999999997</v>
      </c>
    </row>
    <row r="19" spans="1:6" ht="15" customHeight="1" thickBot="1" x14ac:dyDescent="0.3">
      <c r="A19" s="2"/>
      <c r="B19" s="4"/>
      <c r="E19" s="10">
        <v>9</v>
      </c>
      <c r="F19" s="11">
        <f t="shared" si="0"/>
        <v>0.30019999999999997</v>
      </c>
    </row>
    <row r="20" spans="1:6" ht="15" customHeight="1" thickBot="1" x14ac:dyDescent="0.3">
      <c r="A20" s="39" t="s">
        <v>64</v>
      </c>
      <c r="B20" s="43"/>
      <c r="C20" s="44"/>
      <c r="E20" s="10">
        <v>10</v>
      </c>
      <c r="F20" s="11">
        <f t="shared" si="0"/>
        <v>0.33349999999999996</v>
      </c>
    </row>
    <row r="21" spans="1:6" x14ac:dyDescent="0.25">
      <c r="A21" s="143" t="s">
        <v>65</v>
      </c>
      <c r="B21" s="1" t="s">
        <v>42</v>
      </c>
      <c r="C21" s="36">
        <v>66128</v>
      </c>
      <c r="E21" s="10">
        <v>11</v>
      </c>
      <c r="F21" s="11">
        <f t="shared" si="0"/>
        <v>0.36679999999999996</v>
      </c>
    </row>
    <row r="22" spans="1:6" x14ac:dyDescent="0.25">
      <c r="A22" s="140"/>
      <c r="B22" s="2" t="s">
        <v>43</v>
      </c>
      <c r="C22" s="37">
        <v>66128</v>
      </c>
      <c r="E22" s="10">
        <v>12</v>
      </c>
      <c r="F22" s="11">
        <f t="shared" si="0"/>
        <v>0.40009999999999996</v>
      </c>
    </row>
    <row r="23" spans="1:6" x14ac:dyDescent="0.25">
      <c r="A23" s="140"/>
      <c r="B23" s="2" t="s">
        <v>44</v>
      </c>
      <c r="C23" s="37">
        <v>66128</v>
      </c>
      <c r="E23" s="10">
        <v>13</v>
      </c>
      <c r="F23" s="11">
        <f t="shared" si="0"/>
        <v>0.43339999999999995</v>
      </c>
    </row>
    <row r="24" spans="1:6" x14ac:dyDescent="0.25">
      <c r="A24" s="140"/>
      <c r="B24" s="2" t="s">
        <v>45</v>
      </c>
      <c r="C24" s="37">
        <v>66128</v>
      </c>
      <c r="E24" s="10">
        <v>14</v>
      </c>
      <c r="F24" s="11">
        <f t="shared" si="0"/>
        <v>0.46669999999999995</v>
      </c>
    </row>
    <row r="25" spans="1:6" ht="15" customHeight="1" thickBot="1" x14ac:dyDescent="0.3">
      <c r="A25" s="140"/>
      <c r="B25" s="2" t="s">
        <v>46</v>
      </c>
      <c r="C25" s="37">
        <v>66128</v>
      </c>
      <c r="E25" s="12">
        <v>15</v>
      </c>
      <c r="F25" s="13">
        <f t="shared" si="0"/>
        <v>0.49999999999999994</v>
      </c>
    </row>
    <row r="26" spans="1:6" x14ac:dyDescent="0.25">
      <c r="A26" s="140"/>
      <c r="B26" s="2" t="s">
        <v>47</v>
      </c>
      <c r="C26" s="37">
        <v>66128</v>
      </c>
    </row>
    <row r="27" spans="1:6" ht="15" customHeight="1" thickBot="1" x14ac:dyDescent="0.3">
      <c r="A27" s="141"/>
      <c r="B27" s="3" t="s">
        <v>38</v>
      </c>
      <c r="C27" s="38">
        <v>66128</v>
      </c>
    </row>
    <row r="28" spans="1:6" ht="15.75" thickBot="1" x14ac:dyDescent="0.3">
      <c r="A28" s="139" t="s">
        <v>66</v>
      </c>
      <c r="B28" s="1" t="s">
        <v>42</v>
      </c>
      <c r="C28" s="37">
        <v>0</v>
      </c>
    </row>
    <row r="29" spans="1:6" ht="15.75" thickBot="1" x14ac:dyDescent="0.3">
      <c r="A29" s="140"/>
      <c r="B29" s="2" t="s">
        <v>43</v>
      </c>
      <c r="C29" s="37">
        <v>0</v>
      </c>
      <c r="F29" s="129" t="s">
        <v>108</v>
      </c>
    </row>
    <row r="30" spans="1:6" ht="15.75" thickBot="1" x14ac:dyDescent="0.3">
      <c r="A30" s="140"/>
      <c r="B30" s="2" t="s">
        <v>44</v>
      </c>
      <c r="C30" s="37">
        <v>0</v>
      </c>
      <c r="F30" s="131">
        <f>44/42</f>
        <v>1.0476190476190477</v>
      </c>
    </row>
    <row r="31" spans="1:6" x14ac:dyDescent="0.25">
      <c r="A31" s="140"/>
      <c r="B31" s="2" t="s">
        <v>45</v>
      </c>
      <c r="C31" s="37">
        <v>0</v>
      </c>
    </row>
    <row r="32" spans="1:6" x14ac:dyDescent="0.25">
      <c r="A32" s="140"/>
      <c r="B32" s="2" t="s">
        <v>46</v>
      </c>
      <c r="C32" s="37">
        <v>90743</v>
      </c>
    </row>
    <row r="33" spans="1:3" x14ac:dyDescent="0.25">
      <c r="A33" s="140"/>
      <c r="B33" s="2" t="s">
        <v>47</v>
      </c>
      <c r="C33" s="37">
        <v>90743</v>
      </c>
    </row>
    <row r="34" spans="1:3" ht="15" customHeight="1" thickBot="1" x14ac:dyDescent="0.3">
      <c r="A34" s="141"/>
      <c r="B34" s="3" t="s">
        <v>38</v>
      </c>
      <c r="C34" s="38">
        <v>90743</v>
      </c>
    </row>
    <row r="35" spans="1:3" x14ac:dyDescent="0.25">
      <c r="A35" s="2"/>
      <c r="B35" s="4"/>
    </row>
    <row r="36" spans="1:3" ht="15" customHeight="1" thickBot="1" x14ac:dyDescent="0.3">
      <c r="A36" t="s">
        <v>67</v>
      </c>
      <c r="B36" s="33" t="s">
        <v>68</v>
      </c>
    </row>
    <row r="37" spans="1:3" ht="15.75" thickBot="1" x14ac:dyDescent="0.3">
      <c r="A37" s="142" t="s">
        <v>48</v>
      </c>
      <c r="B37" s="1" t="s">
        <v>69</v>
      </c>
      <c r="C37" s="5">
        <v>351263</v>
      </c>
    </row>
    <row r="38" spans="1:3" x14ac:dyDescent="0.25">
      <c r="A38" s="140"/>
      <c r="B38" s="2" t="s">
        <v>70</v>
      </c>
      <c r="C38" s="6">
        <v>117091</v>
      </c>
    </row>
    <row r="39" spans="1:3" x14ac:dyDescent="0.25">
      <c r="A39" s="140"/>
      <c r="B39" s="2" t="s">
        <v>71</v>
      </c>
      <c r="C39" s="6">
        <v>100074</v>
      </c>
    </row>
    <row r="40" spans="1:3" x14ac:dyDescent="0.25">
      <c r="A40" s="140"/>
      <c r="B40" s="2" t="s">
        <v>72</v>
      </c>
      <c r="C40" s="6">
        <v>33359</v>
      </c>
    </row>
    <row r="41" spans="1:3" ht="15" customHeight="1" thickBot="1" x14ac:dyDescent="0.3">
      <c r="A41" s="141"/>
      <c r="B41" s="3" t="s">
        <v>73</v>
      </c>
      <c r="C41" s="7">
        <v>50800</v>
      </c>
    </row>
  </sheetData>
  <mergeCells count="5">
    <mergeCell ref="A12:A18"/>
    <mergeCell ref="A28:A34"/>
    <mergeCell ref="A37:A41"/>
    <mergeCell ref="A21:A27"/>
    <mergeCell ref="A5:A11"/>
  </mergeCells>
  <hyperlinks>
    <hyperlink ref="B36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workbookViewId="0">
      <selection activeCell="O20" sqref="O20"/>
    </sheetView>
  </sheetViews>
  <sheetFormatPr baseColWidth="10" defaultRowHeight="15" x14ac:dyDescent="0.25"/>
  <sheetData>
    <row r="1" spans="1:10" x14ac:dyDescent="0.25">
      <c r="A1" s="169"/>
      <c r="B1" s="155" t="s">
        <v>74</v>
      </c>
      <c r="C1" s="146"/>
      <c r="D1" s="146"/>
      <c r="E1" s="146"/>
      <c r="F1" s="146"/>
      <c r="G1" s="146"/>
      <c r="H1" s="146"/>
      <c r="I1" s="146"/>
      <c r="J1" s="146"/>
    </row>
    <row r="2" spans="1:10" x14ac:dyDescent="0.25">
      <c r="A2" s="146"/>
      <c r="B2" s="155" t="s">
        <v>75</v>
      </c>
      <c r="C2" s="146"/>
      <c r="D2" s="146"/>
      <c r="E2" s="146"/>
      <c r="F2" s="146"/>
      <c r="G2" s="146"/>
      <c r="H2" s="146"/>
      <c r="I2" s="146"/>
      <c r="J2" s="146"/>
    </row>
    <row r="3" spans="1:10" x14ac:dyDescent="0.25">
      <c r="A3" s="146"/>
      <c r="B3" s="155" t="s">
        <v>76</v>
      </c>
      <c r="C3" s="146"/>
      <c r="D3" s="146"/>
      <c r="E3" s="146"/>
      <c r="F3" s="146"/>
      <c r="G3" s="146"/>
      <c r="H3" s="146"/>
      <c r="I3" s="146"/>
      <c r="J3" s="146"/>
    </row>
    <row r="4" spans="1:10" x14ac:dyDescent="0.25">
      <c r="A4" s="161"/>
      <c r="B4" s="146"/>
      <c r="C4" s="146"/>
      <c r="D4" s="146"/>
      <c r="E4" s="145" t="s">
        <v>77</v>
      </c>
      <c r="F4" s="146"/>
      <c r="G4" s="146"/>
      <c r="H4" s="108"/>
      <c r="I4" s="156"/>
      <c r="J4" s="150"/>
    </row>
    <row r="5" spans="1:10" ht="15" customHeight="1" thickBot="1" x14ac:dyDescent="0.3">
      <c r="A5" s="106" t="s">
        <v>78</v>
      </c>
      <c r="B5" s="164" t="s">
        <v>79</v>
      </c>
      <c r="C5" s="165"/>
      <c r="D5" s="165"/>
      <c r="E5" s="165"/>
      <c r="F5" s="165"/>
      <c r="G5" s="165"/>
      <c r="H5" s="165"/>
      <c r="I5" s="165"/>
      <c r="J5" s="165"/>
    </row>
    <row r="6" spans="1:10" ht="15" customHeight="1" thickTop="1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x14ac:dyDescent="0.25">
      <c r="A7" s="106" t="s">
        <v>80</v>
      </c>
      <c r="B7" s="106" t="s">
        <v>81</v>
      </c>
      <c r="C7" s="149"/>
      <c r="D7" s="150"/>
      <c r="E7" s="150"/>
      <c r="F7" s="150"/>
      <c r="G7" s="150"/>
      <c r="H7" s="150"/>
      <c r="I7" s="150"/>
      <c r="J7" s="151"/>
    </row>
    <row r="8" spans="1:10" x14ac:dyDescent="0.25">
      <c r="A8" s="106" t="s">
        <v>82</v>
      </c>
      <c r="B8" s="106" t="s">
        <v>83</v>
      </c>
      <c r="C8" s="149"/>
      <c r="D8" s="150"/>
      <c r="E8" s="150"/>
      <c r="F8" s="150"/>
      <c r="G8" s="150"/>
      <c r="H8" s="150"/>
      <c r="I8" s="150"/>
      <c r="J8" s="151"/>
    </row>
    <row r="9" spans="1:10" x14ac:dyDescent="0.25">
      <c r="A9" s="106" t="s">
        <v>84</v>
      </c>
      <c r="B9" s="106" t="s">
        <v>85</v>
      </c>
      <c r="C9" s="149"/>
      <c r="D9" s="150"/>
      <c r="E9" s="150"/>
      <c r="F9" s="150"/>
      <c r="G9" s="150"/>
      <c r="H9" s="150"/>
      <c r="I9" s="150"/>
      <c r="J9" s="151"/>
    </row>
    <row r="10" spans="1:10" ht="28.9" customHeight="1" x14ac:dyDescent="0.25">
      <c r="A10" s="106" t="s">
        <v>86</v>
      </c>
      <c r="B10" s="109" t="s">
        <v>87</v>
      </c>
      <c r="C10" s="149"/>
      <c r="D10" s="150"/>
      <c r="E10" s="150"/>
      <c r="F10" s="150"/>
      <c r="G10" s="150"/>
      <c r="H10" s="150"/>
      <c r="I10" s="150"/>
      <c r="J10" s="151"/>
    </row>
    <row r="11" spans="1:10" x14ac:dyDescent="0.25">
      <c r="A11" s="106" t="s">
        <v>88</v>
      </c>
      <c r="B11" s="106" t="s">
        <v>89</v>
      </c>
      <c r="C11" s="149"/>
      <c r="D11" s="150"/>
      <c r="E11" s="150"/>
      <c r="F11" s="150"/>
      <c r="G11" s="150"/>
      <c r="H11" s="150"/>
      <c r="I11" s="150"/>
      <c r="J11" s="151"/>
    </row>
    <row r="12" spans="1:10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</row>
    <row r="13" spans="1:10" ht="15" customHeight="1" thickBot="1" x14ac:dyDescent="0.3">
      <c r="A13" s="106" t="s">
        <v>90</v>
      </c>
      <c r="B13" s="164" t="s">
        <v>91</v>
      </c>
      <c r="C13" s="165"/>
      <c r="D13" s="165"/>
      <c r="E13" s="165"/>
      <c r="F13" s="165"/>
      <c r="G13" s="165"/>
      <c r="H13" s="165"/>
      <c r="I13" s="165"/>
      <c r="J13" s="165"/>
    </row>
    <row r="14" spans="1:10" ht="15" customHeight="1" thickTop="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10" x14ac:dyDescent="0.25">
      <c r="A15" s="106" t="s">
        <v>80</v>
      </c>
      <c r="B15" s="145" t="s">
        <v>92</v>
      </c>
      <c r="C15" s="146"/>
      <c r="D15" s="146"/>
      <c r="E15" s="146"/>
      <c r="F15" s="146"/>
      <c r="G15" s="108"/>
      <c r="H15" s="110"/>
      <c r="I15" s="111"/>
      <c r="J15" s="106"/>
    </row>
    <row r="16" spans="1:10" x14ac:dyDescent="0.25">
      <c r="A16" s="106" t="s">
        <v>93</v>
      </c>
      <c r="B16" s="145" t="s">
        <v>94</v>
      </c>
      <c r="C16" s="146"/>
      <c r="D16" s="146"/>
      <c r="E16" s="146"/>
      <c r="F16" s="146"/>
      <c r="G16" s="108"/>
      <c r="H16" s="110"/>
      <c r="I16" s="111"/>
      <c r="J16" s="106"/>
    </row>
    <row r="17" spans="1:10" x14ac:dyDescent="0.25">
      <c r="A17" s="106" t="s">
        <v>84</v>
      </c>
      <c r="B17" s="145" t="s">
        <v>95</v>
      </c>
      <c r="C17" s="146"/>
      <c r="D17" s="146"/>
      <c r="E17" s="146"/>
      <c r="F17" s="146"/>
      <c r="G17" s="108"/>
      <c r="H17" s="108"/>
      <c r="I17" s="111"/>
      <c r="J17" s="106"/>
    </row>
    <row r="18" spans="1:10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</row>
    <row r="19" spans="1:10" ht="15" customHeight="1" thickBot="1" x14ac:dyDescent="0.3">
      <c r="A19" s="106" t="s">
        <v>96</v>
      </c>
      <c r="B19" s="164" t="s">
        <v>97</v>
      </c>
      <c r="C19" s="165"/>
      <c r="D19" s="165"/>
      <c r="E19" s="165"/>
      <c r="F19" s="165"/>
      <c r="G19" s="165"/>
      <c r="H19" s="165"/>
      <c r="I19" s="165"/>
      <c r="J19" s="165"/>
    </row>
    <row r="20" spans="1:10" ht="15.4" customHeight="1" thickTop="1" thickBot="1" x14ac:dyDescent="0.3">
      <c r="A20" s="106"/>
      <c r="B20" s="106"/>
      <c r="C20" s="106"/>
      <c r="D20" s="106"/>
      <c r="E20" s="106"/>
      <c r="F20" s="106"/>
      <c r="G20" s="106"/>
      <c r="H20" s="106"/>
      <c r="I20" s="106"/>
      <c r="J20" s="106"/>
    </row>
    <row r="21" spans="1:10" ht="58.5" customHeight="1" thickBot="1" x14ac:dyDescent="0.3">
      <c r="A21" s="106"/>
      <c r="B21" s="172" t="s">
        <v>98</v>
      </c>
      <c r="C21" s="173"/>
      <c r="D21" s="112" t="s">
        <v>35</v>
      </c>
      <c r="E21" s="112" t="s">
        <v>12</v>
      </c>
      <c r="F21" s="113" t="s">
        <v>99</v>
      </c>
      <c r="G21" s="174" t="s">
        <v>100</v>
      </c>
      <c r="H21" s="134"/>
      <c r="I21" s="135"/>
      <c r="J21" s="114" t="s">
        <v>101</v>
      </c>
    </row>
    <row r="22" spans="1:10" x14ac:dyDescent="0.25">
      <c r="A22" s="106"/>
      <c r="B22" s="152"/>
      <c r="C22" s="153"/>
      <c r="D22" s="115"/>
      <c r="E22" s="116"/>
      <c r="F22" s="117"/>
      <c r="G22" s="170"/>
      <c r="H22" s="171"/>
      <c r="I22" s="171"/>
      <c r="J22" s="118"/>
    </row>
    <row r="23" spans="1:10" x14ac:dyDescent="0.25">
      <c r="A23" s="106"/>
      <c r="B23" s="147"/>
      <c r="C23" s="148"/>
      <c r="D23" s="119"/>
      <c r="E23" s="119"/>
      <c r="F23" s="120"/>
      <c r="G23" s="157"/>
      <c r="H23" s="150"/>
      <c r="I23" s="150"/>
      <c r="J23" s="121"/>
    </row>
    <row r="24" spans="1:10" x14ac:dyDescent="0.25">
      <c r="A24" s="106"/>
      <c r="B24" s="147"/>
      <c r="C24" s="148"/>
      <c r="D24" s="119"/>
      <c r="E24" s="119"/>
      <c r="F24" s="120"/>
      <c r="G24" s="157"/>
      <c r="H24" s="150"/>
      <c r="I24" s="150"/>
      <c r="J24" s="121"/>
    </row>
    <row r="25" spans="1:10" x14ac:dyDescent="0.25">
      <c r="A25" s="106"/>
      <c r="B25" s="147"/>
      <c r="C25" s="148"/>
      <c r="D25" s="119"/>
      <c r="E25" s="119"/>
      <c r="F25" s="120"/>
      <c r="G25" s="157"/>
      <c r="H25" s="150"/>
      <c r="I25" s="150"/>
      <c r="J25" s="121"/>
    </row>
    <row r="26" spans="1:10" x14ac:dyDescent="0.25">
      <c r="A26" s="106"/>
      <c r="B26" s="147"/>
      <c r="C26" s="148"/>
      <c r="D26" s="119"/>
      <c r="E26" s="119"/>
      <c r="F26" s="120"/>
      <c r="G26" s="157"/>
      <c r="H26" s="150"/>
      <c r="I26" s="150"/>
      <c r="J26" s="121"/>
    </row>
    <row r="27" spans="1:10" x14ac:dyDescent="0.25">
      <c r="A27" s="106"/>
      <c r="B27" s="147"/>
      <c r="C27" s="148"/>
      <c r="D27" s="119"/>
      <c r="E27" s="119"/>
      <c r="F27" s="120"/>
      <c r="G27" s="157"/>
      <c r="H27" s="150"/>
      <c r="I27" s="150"/>
      <c r="J27" s="121"/>
    </row>
    <row r="28" spans="1:10" x14ac:dyDescent="0.25">
      <c r="A28" s="106"/>
      <c r="B28" s="147"/>
      <c r="C28" s="148"/>
      <c r="D28" s="119"/>
      <c r="E28" s="119"/>
      <c r="F28" s="120"/>
      <c r="G28" s="157"/>
      <c r="H28" s="150"/>
      <c r="I28" s="150"/>
      <c r="J28" s="121"/>
    </row>
    <row r="29" spans="1:10" x14ac:dyDescent="0.25">
      <c r="A29" s="106"/>
      <c r="B29" s="147"/>
      <c r="C29" s="148"/>
      <c r="D29" s="119"/>
      <c r="E29" s="119"/>
      <c r="F29" s="120"/>
      <c r="G29" s="157"/>
      <c r="H29" s="150"/>
      <c r="I29" s="150"/>
      <c r="J29" s="121"/>
    </row>
    <row r="30" spans="1:10" x14ac:dyDescent="0.25">
      <c r="A30" s="106"/>
      <c r="B30" s="147"/>
      <c r="C30" s="148"/>
      <c r="D30" s="119"/>
      <c r="E30" s="119"/>
      <c r="F30" s="120"/>
      <c r="G30" s="157"/>
      <c r="H30" s="150"/>
      <c r="I30" s="150"/>
      <c r="J30" s="121"/>
    </row>
    <row r="31" spans="1:10" x14ac:dyDescent="0.25">
      <c r="A31" s="106"/>
      <c r="B31" s="147"/>
      <c r="C31" s="148"/>
      <c r="D31" s="119"/>
      <c r="E31" s="119"/>
      <c r="F31" s="120"/>
      <c r="G31" s="157"/>
      <c r="H31" s="150"/>
      <c r="I31" s="150"/>
      <c r="J31" s="121"/>
    </row>
    <row r="32" spans="1:10" x14ac:dyDescent="0.25">
      <c r="A32" s="106"/>
      <c r="B32" s="147"/>
      <c r="C32" s="148"/>
      <c r="D32" s="119"/>
      <c r="E32" s="119"/>
      <c r="F32" s="120"/>
      <c r="G32" s="157"/>
      <c r="H32" s="150"/>
      <c r="I32" s="150"/>
      <c r="J32" s="121"/>
    </row>
    <row r="33" spans="1:10" x14ac:dyDescent="0.25">
      <c r="A33" s="106"/>
      <c r="B33" s="147"/>
      <c r="C33" s="148"/>
      <c r="D33" s="119"/>
      <c r="E33" s="119"/>
      <c r="F33" s="120"/>
      <c r="G33" s="157"/>
      <c r="H33" s="150"/>
      <c r="I33" s="150"/>
      <c r="J33" s="121"/>
    </row>
    <row r="34" spans="1:10" x14ac:dyDescent="0.25">
      <c r="A34" s="106"/>
      <c r="B34" s="147"/>
      <c r="C34" s="148"/>
      <c r="D34" s="119"/>
      <c r="E34" s="119"/>
      <c r="F34" s="120"/>
      <c r="G34" s="157"/>
      <c r="H34" s="150"/>
      <c r="I34" s="150"/>
      <c r="J34" s="121"/>
    </row>
    <row r="35" spans="1:10" x14ac:dyDescent="0.25">
      <c r="A35" s="106"/>
      <c r="B35" s="147"/>
      <c r="C35" s="148"/>
      <c r="D35" s="119"/>
      <c r="E35" s="119"/>
      <c r="F35" s="120"/>
      <c r="G35" s="157"/>
      <c r="H35" s="150"/>
      <c r="I35" s="150"/>
      <c r="J35" s="121"/>
    </row>
    <row r="36" spans="1:10" x14ac:dyDescent="0.25">
      <c r="A36" s="106"/>
      <c r="B36" s="147"/>
      <c r="C36" s="148"/>
      <c r="D36" s="119"/>
      <c r="E36" s="119"/>
      <c r="F36" s="120"/>
      <c r="G36" s="157"/>
      <c r="H36" s="150"/>
      <c r="I36" s="150"/>
      <c r="J36" s="121"/>
    </row>
    <row r="37" spans="1:10" x14ac:dyDescent="0.25">
      <c r="A37" s="106"/>
      <c r="B37" s="147"/>
      <c r="C37" s="148"/>
      <c r="D37" s="119"/>
      <c r="E37" s="119"/>
      <c r="F37" s="120"/>
      <c r="G37" s="157"/>
      <c r="H37" s="150"/>
      <c r="I37" s="150"/>
      <c r="J37" s="121"/>
    </row>
    <row r="38" spans="1:10" x14ac:dyDescent="0.25">
      <c r="A38" s="106"/>
      <c r="B38" s="147"/>
      <c r="C38" s="148"/>
      <c r="D38" s="119"/>
      <c r="E38" s="119"/>
      <c r="F38" s="120"/>
      <c r="G38" s="157"/>
      <c r="H38" s="150"/>
      <c r="I38" s="150"/>
      <c r="J38" s="121"/>
    </row>
    <row r="39" spans="1:10" x14ac:dyDescent="0.25">
      <c r="A39" s="106"/>
      <c r="B39" s="147"/>
      <c r="C39" s="148"/>
      <c r="D39" s="119"/>
      <c r="E39" s="119"/>
      <c r="F39" s="120"/>
      <c r="G39" s="157"/>
      <c r="H39" s="150"/>
      <c r="I39" s="150"/>
      <c r="J39" s="121"/>
    </row>
    <row r="40" spans="1:10" x14ac:dyDescent="0.25">
      <c r="A40" s="106"/>
      <c r="B40" s="147"/>
      <c r="C40" s="148"/>
      <c r="D40" s="119"/>
      <c r="E40" s="119"/>
      <c r="F40" s="120"/>
      <c r="G40" s="157"/>
      <c r="H40" s="150"/>
      <c r="I40" s="150"/>
      <c r="J40" s="121"/>
    </row>
    <row r="41" spans="1:10" x14ac:dyDescent="0.25">
      <c r="A41" s="106"/>
      <c r="B41" s="147"/>
      <c r="C41" s="148"/>
      <c r="D41" s="119"/>
      <c r="E41" s="119"/>
      <c r="F41" s="120"/>
      <c r="G41" s="157"/>
      <c r="H41" s="150"/>
      <c r="I41" s="150"/>
      <c r="J41" s="121"/>
    </row>
    <row r="42" spans="1:10" ht="15" customHeight="1" thickBot="1" x14ac:dyDescent="0.3">
      <c r="A42" s="106"/>
      <c r="B42" s="166"/>
      <c r="C42" s="167"/>
      <c r="D42" s="122"/>
      <c r="E42" s="122"/>
      <c r="F42" s="123"/>
      <c r="G42" s="158"/>
      <c r="H42" s="159"/>
      <c r="I42" s="159"/>
      <c r="J42" s="124"/>
    </row>
    <row r="43" spans="1:10" ht="15" customHeight="1" thickBot="1" x14ac:dyDescent="0.3">
      <c r="A43" s="106"/>
      <c r="B43" s="106"/>
      <c r="C43" s="106"/>
      <c r="D43" s="106"/>
      <c r="E43" s="106"/>
      <c r="F43" s="125" t="s">
        <v>102</v>
      </c>
      <c r="G43" s="175">
        <v>0</v>
      </c>
      <c r="H43" s="134"/>
      <c r="I43" s="134"/>
      <c r="J43" s="126" t="s">
        <v>103</v>
      </c>
    </row>
    <row r="44" spans="1:10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</row>
    <row r="45" spans="1:10" x14ac:dyDescent="0.25">
      <c r="A45" s="168" t="s">
        <v>104</v>
      </c>
      <c r="B45" s="146"/>
      <c r="C45" s="146"/>
      <c r="D45" s="146"/>
      <c r="E45" s="146"/>
      <c r="F45" s="146"/>
      <c r="G45" s="146"/>
      <c r="H45" s="146"/>
      <c r="I45" s="146"/>
      <c r="J45" s="146"/>
    </row>
    <row r="46" spans="1:10" x14ac:dyDescent="0.25">
      <c r="A46" s="154" t="s">
        <v>105</v>
      </c>
      <c r="B46" s="146"/>
      <c r="C46" s="146"/>
      <c r="D46" s="146"/>
      <c r="E46" s="146"/>
      <c r="F46" s="146"/>
      <c r="G46" s="146"/>
      <c r="H46" s="146"/>
      <c r="I46" s="146"/>
      <c r="J46" s="146"/>
    </row>
    <row r="47" spans="1:10" x14ac:dyDescent="0.25">
      <c r="A47" s="168" t="s">
        <v>106</v>
      </c>
      <c r="B47" s="146"/>
      <c r="C47" s="146"/>
      <c r="D47" s="146"/>
      <c r="E47" s="146"/>
      <c r="F47" s="146"/>
      <c r="G47" s="146"/>
      <c r="H47" s="146"/>
      <c r="I47" s="146"/>
      <c r="J47" s="146"/>
    </row>
    <row r="48" spans="1:10" x14ac:dyDescent="0.25">
      <c r="A48" s="168" t="s">
        <v>106</v>
      </c>
      <c r="B48" s="146"/>
      <c r="C48" s="146"/>
      <c r="D48" s="146"/>
      <c r="E48" s="146"/>
      <c r="F48" s="146"/>
      <c r="G48" s="146"/>
      <c r="H48" s="146"/>
      <c r="I48" s="146"/>
      <c r="J48" s="146"/>
    </row>
    <row r="49" spans="1:10" x14ac:dyDescent="0.25">
      <c r="A49" s="145"/>
      <c r="B49" s="146"/>
      <c r="C49" s="146"/>
      <c r="D49" s="146"/>
      <c r="E49" s="146"/>
      <c r="F49" s="146"/>
      <c r="G49" s="160"/>
      <c r="H49" s="146"/>
      <c r="I49" s="146"/>
      <c r="J49" s="146"/>
    </row>
    <row r="50" spans="1:10" x14ac:dyDescent="0.25">
      <c r="A50" s="108"/>
      <c r="B50" s="108"/>
      <c r="C50" s="108"/>
      <c r="D50" s="108"/>
      <c r="E50" s="108"/>
      <c r="F50" s="108"/>
      <c r="G50" s="127"/>
      <c r="H50" s="127"/>
      <c r="I50" s="127"/>
      <c r="J50" s="127"/>
    </row>
    <row r="51" spans="1:10" x14ac:dyDescent="0.25">
      <c r="A51" s="108"/>
      <c r="B51" s="108"/>
      <c r="C51" s="108"/>
      <c r="D51" s="108"/>
      <c r="E51" s="108"/>
      <c r="F51" s="108"/>
      <c r="G51" s="127"/>
      <c r="H51" s="127"/>
      <c r="I51" s="127"/>
      <c r="J51" s="127"/>
    </row>
    <row r="52" spans="1:10" x14ac:dyDescent="0.25">
      <c r="A52" s="108"/>
      <c r="B52" s="108"/>
      <c r="C52" s="108"/>
      <c r="D52" s="108"/>
      <c r="E52" s="108"/>
      <c r="F52" s="108"/>
      <c r="G52" s="127"/>
      <c r="H52" s="127"/>
      <c r="I52" s="127"/>
      <c r="J52" s="127"/>
    </row>
    <row r="53" spans="1:10" x14ac:dyDescent="0.25">
      <c r="A53" s="106"/>
      <c r="B53" s="106"/>
      <c r="C53" s="162" t="s">
        <v>107</v>
      </c>
      <c r="D53" s="163"/>
      <c r="E53" s="163"/>
      <c r="F53" s="163"/>
      <c r="G53" s="107"/>
      <c r="H53" s="107"/>
      <c r="I53" s="106"/>
      <c r="J53" s="106"/>
    </row>
  </sheetData>
  <mergeCells count="70">
    <mergeCell ref="A47:J47"/>
    <mergeCell ref="G28:I28"/>
    <mergeCell ref="B16:F16"/>
    <mergeCell ref="B25:C25"/>
    <mergeCell ref="G37:I37"/>
    <mergeCell ref="B39:C39"/>
    <mergeCell ref="G31:I31"/>
    <mergeCell ref="B34:C34"/>
    <mergeCell ref="B28:C28"/>
    <mergeCell ref="B37:C37"/>
    <mergeCell ref="G40:I40"/>
    <mergeCell ref="B40:C40"/>
    <mergeCell ref="G21:I21"/>
    <mergeCell ref="G43:I43"/>
    <mergeCell ref="B36:C36"/>
    <mergeCell ref="A1:A3"/>
    <mergeCell ref="B5:J5"/>
    <mergeCell ref="G22:I22"/>
    <mergeCell ref="C11:J11"/>
    <mergeCell ref="G38:I38"/>
    <mergeCell ref="B1:J1"/>
    <mergeCell ref="G34:I34"/>
    <mergeCell ref="B31:C31"/>
    <mergeCell ref="B27:C27"/>
    <mergeCell ref="G30:I30"/>
    <mergeCell ref="B13:J13"/>
    <mergeCell ref="G33:I33"/>
    <mergeCell ref="G24:I24"/>
    <mergeCell ref="B21:C21"/>
    <mergeCell ref="C9:J9"/>
    <mergeCell ref="B2:J2"/>
    <mergeCell ref="C53:F53"/>
    <mergeCell ref="B19:J19"/>
    <mergeCell ref="C10:J10"/>
    <mergeCell ref="B42:C42"/>
    <mergeCell ref="B23:C23"/>
    <mergeCell ref="G35:I35"/>
    <mergeCell ref="A48:J48"/>
    <mergeCell ref="G26:I26"/>
    <mergeCell ref="G29:I29"/>
    <mergeCell ref="B17:F17"/>
    <mergeCell ref="G25:I25"/>
    <mergeCell ref="B38:C38"/>
    <mergeCell ref="G32:I32"/>
    <mergeCell ref="B29:C29"/>
    <mergeCell ref="A45:J45"/>
    <mergeCell ref="G41:I41"/>
    <mergeCell ref="A49:F49"/>
    <mergeCell ref="A46:J46"/>
    <mergeCell ref="B24:C24"/>
    <mergeCell ref="B3:J3"/>
    <mergeCell ref="I4:J4"/>
    <mergeCell ref="B30:C30"/>
    <mergeCell ref="C7:J7"/>
    <mergeCell ref="G27:I27"/>
    <mergeCell ref="B33:C33"/>
    <mergeCell ref="B15:F15"/>
    <mergeCell ref="G36:I36"/>
    <mergeCell ref="G42:I42"/>
    <mergeCell ref="G49:J49"/>
    <mergeCell ref="G23:I23"/>
    <mergeCell ref="G39:I39"/>
    <mergeCell ref="A4:D4"/>
    <mergeCell ref="E4:G4"/>
    <mergeCell ref="B32:C32"/>
    <mergeCell ref="B26:C26"/>
    <mergeCell ref="B41:C41"/>
    <mergeCell ref="B35:C35"/>
    <mergeCell ref="C8:J8"/>
    <mergeCell ref="B22:C22"/>
  </mergeCells>
  <hyperlinks>
    <hyperlink ref="A46" r:id="rId1" xr:uid="{00000000-0004-0000-02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175562-41cf-4a5e-8517-39986b223c2c" xsi:nil="true"/>
    <lcf76f155ced4ddcb4097134ff3c332f xmlns="e4add874-0ddd-4680-8268-3a47ac7dd4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AB506A5C94B54A8A59876FC7B3CD4D" ma:contentTypeVersion="19" ma:contentTypeDescription="Crear nuevo documento." ma:contentTypeScope="" ma:versionID="9745b848f9129c98be46fabad1d112e5">
  <xsd:schema xmlns:xsd="http://www.w3.org/2001/XMLSchema" xmlns:xs="http://www.w3.org/2001/XMLSchema" xmlns:p="http://schemas.microsoft.com/office/2006/metadata/properties" xmlns:ns2="e4add874-0ddd-4680-8268-3a47ac7dd4f2" xmlns:ns3="0b175562-41cf-4a5e-8517-39986b223c2c" targetNamespace="http://schemas.microsoft.com/office/2006/metadata/properties" ma:root="true" ma:fieldsID="f1a4b3759817ce4c2f6bed1b875852be" ns2:_="" ns3:_="">
    <xsd:import namespace="e4add874-0ddd-4680-8268-3a47ac7dd4f2"/>
    <xsd:import namespace="0b175562-41cf-4a5e-8517-39986b223c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dd874-0ddd-4680-8268-3a47ac7dd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83aa49dc-0840-4df2-9988-4c28c04889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75562-41cf-4a5e-8517-39986b223c2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b89401-5746-4a41-9800-9ecc4c803422}" ma:internalName="TaxCatchAll" ma:showField="CatchAllData" ma:web="0b175562-41cf-4a5e-8517-39986b223c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66E67-94CC-46D0-99F5-6E639764E9AB}">
  <ds:schemaRefs>
    <ds:schemaRef ds:uri="http://schemas.microsoft.com/office/2006/metadata/properties"/>
    <ds:schemaRef ds:uri="http://schemas.microsoft.com/office/infopath/2007/PartnerControls"/>
    <ds:schemaRef ds:uri="0b175562-41cf-4a5e-8517-39986b223c2c"/>
    <ds:schemaRef ds:uri="e4add874-0ddd-4680-8268-3a47ac7dd4f2"/>
  </ds:schemaRefs>
</ds:datastoreItem>
</file>

<file path=customXml/itemProps2.xml><?xml version="1.0" encoding="utf-8"?>
<ds:datastoreItem xmlns:ds="http://schemas.openxmlformats.org/officeDocument/2006/customXml" ds:itemID="{CBBB40E0-3A6F-4B7B-813E-82107D838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dd874-0ddd-4680-8268-3a47ac7dd4f2"/>
    <ds:schemaRef ds:uri="0b175562-41cf-4a5e-8517-39986b223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C3D24A-2689-4F4C-9F36-2267B5100A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Planilla educadoras</vt:lpstr>
      <vt:lpstr>Parámetros</vt:lpstr>
      <vt:lpstr>Anexo N°2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SdEP</dc:creator>
  <cp:lastModifiedBy>Daniel Esteban  López Moreno</cp:lastModifiedBy>
  <dcterms:created xsi:type="dcterms:W3CDTF">2019-01-22T15:02:15Z</dcterms:created>
  <dcterms:modified xsi:type="dcterms:W3CDTF">2026-08-05T21:05:54Z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0x01010002AB506A5C94B54A8A59876FC7B3CD4D</vt:lpwstr>
  </property>
  <property fmtid="{D5CDD505-2E9C-101B-9397-08002B2CF9AE}" pid="3" name="MediaServiceImageTags">
    <vt:lpwstr/>
  </property>
</Properties>
</file>